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Ralph_Kuhn_Work\AppData\Local\Microsoft\Windows\INetCache\Content.Outlook\FMVQLQ0G\"/>
    </mc:Choice>
  </mc:AlternateContent>
  <xr:revisionPtr revIDLastSave="0" documentId="13_ncr:1_{D7669C08-ECC1-4405-B944-080916ADD458}" xr6:coauthVersionLast="47" xr6:coauthVersionMax="47" xr10:uidLastSave="{00000000-0000-0000-0000-000000000000}"/>
  <workbookProtection workbookAlgorithmName="SHA-512" workbookHashValue="PZMH2284nurH/VHypRVxPwbjjz22ygaBqhz5FxL1LsUxMuaq70GgJtC4eicpQ3XA2vPoNS52DIBNVsEW+mHmbw==" workbookSaltValue="fedL44IoofeTkEbYsX+SNA==" workbookSpinCount="100000" lockStructure="1"/>
  <bookViews>
    <workbookView xWindow="1560" yWindow="1335" windowWidth="27240" windowHeight="14145" tabRatio="726" xr2:uid="{00000000-000D-0000-FFFF-FFFF00000000}"/>
  </bookViews>
  <sheets>
    <sheet name="allg. Daten" sheetId="1" r:id="rId1"/>
    <sheet name="Meldeformular" sheetId="2" r:id="rId2"/>
    <sheet name="Jury" sheetId="12" r:id="rId3"/>
    <sheet name="Einzelkür" sheetId="10" r:id="rId4"/>
    <sheet name="Paarkür" sheetId="3" r:id="rId5"/>
    <sheet name="Kleingruppen" sheetId="9" r:id="rId6"/>
    <sheet name="Großgruppen" sheetId="5" r:id="rId7"/>
    <sheet name="Zusammenfassung" sheetId="6" r:id="rId8"/>
    <sheet name="Variable" sheetId="13" state="hidden" r:id="rId9"/>
    <sheet name="Export EK" sheetId="14" state="hidden" r:id="rId10"/>
    <sheet name="Export PK" sheetId="15" state="hidden" r:id="rId11"/>
    <sheet name="Export KGK" sheetId="16" state="hidden" r:id="rId12"/>
    <sheet name="Export GGK" sheetId="17" state="hidden" r:id="rId13"/>
  </sheets>
  <definedNames>
    <definedName name="Namen">Meldeformular!$B$9:$B$106</definedName>
    <definedName name="Namen2">Meldeformular!$B$7:$C$26</definedName>
    <definedName name="Teilnehmer" localSheetId="5">Meldeformular!#REF!</definedName>
    <definedName name="Teilnehmer">Meldeformular!#REF!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2" l="1"/>
  <c r="F5" i="14"/>
  <c r="F4" i="14"/>
  <c r="F3" i="14"/>
  <c r="AN108" i="2"/>
  <c r="AM108" i="2"/>
  <c r="AH108" i="2"/>
  <c r="AN107" i="2"/>
  <c r="AM107" i="2"/>
  <c r="AH107" i="2"/>
  <c r="AN106" i="2"/>
  <c r="AM106" i="2"/>
  <c r="AH106" i="2"/>
  <c r="AN105" i="2"/>
  <c r="AM105" i="2"/>
  <c r="AH105" i="2"/>
  <c r="AN104" i="2"/>
  <c r="AM104" i="2"/>
  <c r="AH104" i="2"/>
  <c r="AN103" i="2"/>
  <c r="AM103" i="2"/>
  <c r="AH103" i="2"/>
  <c r="AN102" i="2"/>
  <c r="AM102" i="2"/>
  <c r="AH102" i="2"/>
  <c r="AN101" i="2"/>
  <c r="AM101" i="2"/>
  <c r="AH101" i="2"/>
  <c r="AN100" i="2"/>
  <c r="AM100" i="2"/>
  <c r="AH100" i="2"/>
  <c r="AN99" i="2"/>
  <c r="AM99" i="2"/>
  <c r="AH99" i="2"/>
  <c r="AN98" i="2"/>
  <c r="AM98" i="2"/>
  <c r="AH98" i="2"/>
  <c r="AN97" i="2"/>
  <c r="AM97" i="2"/>
  <c r="AH97" i="2"/>
  <c r="AN96" i="2"/>
  <c r="AM96" i="2"/>
  <c r="AH96" i="2"/>
  <c r="AN95" i="2"/>
  <c r="AM95" i="2"/>
  <c r="AH95" i="2"/>
  <c r="AN94" i="2"/>
  <c r="AM94" i="2"/>
  <c r="AH94" i="2"/>
  <c r="AN93" i="2"/>
  <c r="AM93" i="2"/>
  <c r="AH93" i="2"/>
  <c r="AN92" i="2"/>
  <c r="AM92" i="2"/>
  <c r="AH92" i="2"/>
  <c r="AN91" i="2"/>
  <c r="AM91" i="2"/>
  <c r="AH91" i="2"/>
  <c r="AN90" i="2"/>
  <c r="AM90" i="2"/>
  <c r="AH90" i="2"/>
  <c r="AN89" i="2"/>
  <c r="AM89" i="2"/>
  <c r="AH89" i="2"/>
  <c r="AN88" i="2"/>
  <c r="AM88" i="2"/>
  <c r="AH88" i="2"/>
  <c r="AN87" i="2"/>
  <c r="AM87" i="2"/>
  <c r="AH87" i="2"/>
  <c r="AN86" i="2"/>
  <c r="AM86" i="2"/>
  <c r="AH86" i="2"/>
  <c r="AN85" i="2"/>
  <c r="AM85" i="2"/>
  <c r="AH85" i="2"/>
  <c r="AN84" i="2"/>
  <c r="AM84" i="2"/>
  <c r="AH84" i="2"/>
  <c r="AN83" i="2"/>
  <c r="AM83" i="2"/>
  <c r="AH83" i="2"/>
  <c r="AN82" i="2"/>
  <c r="AM82" i="2"/>
  <c r="AH82" i="2"/>
  <c r="AN81" i="2"/>
  <c r="AM81" i="2"/>
  <c r="AH81" i="2"/>
  <c r="AN80" i="2"/>
  <c r="AM80" i="2"/>
  <c r="AH80" i="2"/>
  <c r="AN79" i="2"/>
  <c r="AM79" i="2"/>
  <c r="AH79" i="2"/>
  <c r="AN78" i="2"/>
  <c r="AM78" i="2"/>
  <c r="AH78" i="2"/>
  <c r="AN77" i="2"/>
  <c r="AM77" i="2"/>
  <c r="AH77" i="2"/>
  <c r="AN76" i="2"/>
  <c r="AM76" i="2"/>
  <c r="AH76" i="2"/>
  <c r="AN75" i="2"/>
  <c r="AM75" i="2"/>
  <c r="AH75" i="2"/>
  <c r="AN74" i="2"/>
  <c r="AM74" i="2"/>
  <c r="AH74" i="2"/>
  <c r="AN73" i="2"/>
  <c r="AM73" i="2"/>
  <c r="AH73" i="2"/>
  <c r="AN72" i="2"/>
  <c r="AM72" i="2"/>
  <c r="AH72" i="2"/>
  <c r="AN71" i="2"/>
  <c r="AM71" i="2"/>
  <c r="AH71" i="2"/>
  <c r="AN70" i="2"/>
  <c r="AM70" i="2"/>
  <c r="AH70" i="2"/>
  <c r="AN69" i="2"/>
  <c r="AM69" i="2"/>
  <c r="AH69" i="2"/>
  <c r="AN68" i="2"/>
  <c r="AM68" i="2"/>
  <c r="AH68" i="2"/>
  <c r="AN67" i="2"/>
  <c r="AM67" i="2"/>
  <c r="AH67" i="2"/>
  <c r="AN66" i="2"/>
  <c r="AM66" i="2"/>
  <c r="AH66" i="2"/>
  <c r="AN65" i="2"/>
  <c r="AM65" i="2"/>
  <c r="AH65" i="2"/>
  <c r="AN64" i="2"/>
  <c r="AM64" i="2"/>
  <c r="AH64" i="2"/>
  <c r="AN63" i="2"/>
  <c r="AM63" i="2"/>
  <c r="AH63" i="2"/>
  <c r="AN62" i="2"/>
  <c r="AM62" i="2"/>
  <c r="AH62" i="2"/>
  <c r="AN61" i="2"/>
  <c r="AM61" i="2"/>
  <c r="AH61" i="2"/>
  <c r="AN60" i="2"/>
  <c r="AM60" i="2"/>
  <c r="AH60" i="2"/>
  <c r="AN59" i="2"/>
  <c r="AM59" i="2"/>
  <c r="AH59" i="2"/>
  <c r="AN58" i="2"/>
  <c r="AM58" i="2"/>
  <c r="AH58" i="2"/>
  <c r="AN57" i="2"/>
  <c r="AM57" i="2"/>
  <c r="AH57" i="2"/>
  <c r="AN56" i="2"/>
  <c r="AM56" i="2"/>
  <c r="AH56" i="2"/>
  <c r="AN55" i="2"/>
  <c r="AM55" i="2"/>
  <c r="AH55" i="2"/>
  <c r="AN54" i="2"/>
  <c r="AM54" i="2"/>
  <c r="AH54" i="2"/>
  <c r="AN53" i="2"/>
  <c r="AM53" i="2"/>
  <c r="AH53" i="2"/>
  <c r="AN52" i="2"/>
  <c r="AM52" i="2"/>
  <c r="AH52" i="2"/>
  <c r="AN51" i="2"/>
  <c r="AM51" i="2"/>
  <c r="AH51" i="2"/>
  <c r="AN50" i="2"/>
  <c r="AM50" i="2"/>
  <c r="AH50" i="2"/>
  <c r="AN49" i="2"/>
  <c r="AM49" i="2"/>
  <c r="AH49" i="2"/>
  <c r="AN48" i="2"/>
  <c r="AM48" i="2"/>
  <c r="AH48" i="2"/>
  <c r="AN47" i="2"/>
  <c r="AM47" i="2"/>
  <c r="AH47" i="2"/>
  <c r="AN46" i="2"/>
  <c r="AM46" i="2"/>
  <c r="AH46" i="2"/>
  <c r="AN45" i="2"/>
  <c r="AM45" i="2"/>
  <c r="AH45" i="2"/>
  <c r="AN44" i="2"/>
  <c r="AM44" i="2"/>
  <c r="AH44" i="2"/>
  <c r="AN43" i="2"/>
  <c r="AM43" i="2"/>
  <c r="AH43" i="2"/>
  <c r="AN42" i="2"/>
  <c r="AM42" i="2"/>
  <c r="AH42" i="2"/>
  <c r="AN41" i="2"/>
  <c r="AM41" i="2"/>
  <c r="AH41" i="2"/>
  <c r="AN40" i="2"/>
  <c r="AM40" i="2"/>
  <c r="AH40" i="2"/>
  <c r="AN39" i="2"/>
  <c r="AM39" i="2"/>
  <c r="AH39" i="2"/>
  <c r="AN38" i="2"/>
  <c r="AM38" i="2"/>
  <c r="AH38" i="2"/>
  <c r="AN37" i="2"/>
  <c r="AM37" i="2"/>
  <c r="AH37" i="2"/>
  <c r="AN36" i="2"/>
  <c r="AM36" i="2"/>
  <c r="AH36" i="2"/>
  <c r="AN35" i="2"/>
  <c r="AM35" i="2"/>
  <c r="AH35" i="2"/>
  <c r="AN34" i="2"/>
  <c r="AM34" i="2"/>
  <c r="AH34" i="2"/>
  <c r="AN33" i="2"/>
  <c r="AM33" i="2"/>
  <c r="AH33" i="2"/>
  <c r="AN32" i="2"/>
  <c r="AM32" i="2"/>
  <c r="AH32" i="2"/>
  <c r="AN31" i="2"/>
  <c r="AM31" i="2"/>
  <c r="AH31" i="2"/>
  <c r="AN30" i="2"/>
  <c r="AM30" i="2"/>
  <c r="AH30" i="2"/>
  <c r="AN29" i="2"/>
  <c r="AM29" i="2"/>
  <c r="AH29" i="2"/>
  <c r="AN28" i="2"/>
  <c r="AM28" i="2"/>
  <c r="AH28" i="2"/>
  <c r="AN27" i="2"/>
  <c r="AM27" i="2"/>
  <c r="AH27" i="2"/>
  <c r="AN26" i="2"/>
  <c r="AM26" i="2"/>
  <c r="AH26" i="2"/>
  <c r="AN25" i="2"/>
  <c r="AM25" i="2"/>
  <c r="AH25" i="2"/>
  <c r="AN24" i="2"/>
  <c r="AM24" i="2"/>
  <c r="AH24" i="2"/>
  <c r="AN23" i="2"/>
  <c r="AM23" i="2"/>
  <c r="AH23" i="2"/>
  <c r="AN22" i="2"/>
  <c r="AM22" i="2"/>
  <c r="AJ22" i="2" s="1"/>
  <c r="AH22" i="2"/>
  <c r="AN21" i="2"/>
  <c r="AM21" i="2"/>
  <c r="AH21" i="2"/>
  <c r="AN20" i="2"/>
  <c r="AM20" i="2"/>
  <c r="AJ20" i="2" s="1"/>
  <c r="AK20" i="2" s="1"/>
  <c r="AH20" i="2"/>
  <c r="AN19" i="2"/>
  <c r="AM19" i="2"/>
  <c r="AH19" i="2"/>
  <c r="AN18" i="2"/>
  <c r="AM18" i="2"/>
  <c r="AJ18" i="2" s="1"/>
  <c r="AK18" i="2" s="1"/>
  <c r="AH18" i="2"/>
  <c r="AN17" i="2"/>
  <c r="AM17" i="2"/>
  <c r="AH17" i="2"/>
  <c r="AN16" i="2"/>
  <c r="AM16" i="2"/>
  <c r="AJ16" i="2" s="1"/>
  <c r="AK16" i="2" s="1"/>
  <c r="AH16" i="2"/>
  <c r="AN15" i="2"/>
  <c r="AM15" i="2"/>
  <c r="AH15" i="2"/>
  <c r="AN14" i="2"/>
  <c r="AM14" i="2"/>
  <c r="AJ14" i="2" s="1"/>
  <c r="AH14" i="2"/>
  <c r="AN13" i="2"/>
  <c r="AM13" i="2"/>
  <c r="AH13" i="2"/>
  <c r="AN12" i="2"/>
  <c r="AM12" i="2"/>
  <c r="AJ12" i="2" s="1"/>
  <c r="AK12" i="2" s="1"/>
  <c r="AH12" i="2"/>
  <c r="AN11" i="2"/>
  <c r="AM11" i="2"/>
  <c r="AH11" i="2"/>
  <c r="I108" i="2"/>
  <c r="J108" i="2" s="1"/>
  <c r="I107" i="2"/>
  <c r="J107" i="2" s="1"/>
  <c r="I106" i="2"/>
  <c r="J106" i="2" s="1"/>
  <c r="I105" i="2"/>
  <c r="J105" i="2" s="1"/>
  <c r="I104" i="2"/>
  <c r="J104" i="2" s="1"/>
  <c r="I103" i="2"/>
  <c r="J103" i="2" s="1"/>
  <c r="I102" i="2"/>
  <c r="J102" i="2" s="1"/>
  <c r="I101" i="2"/>
  <c r="J101" i="2" s="1"/>
  <c r="I100" i="2"/>
  <c r="J100" i="2" s="1"/>
  <c r="I99" i="2"/>
  <c r="J99" i="2" s="1"/>
  <c r="I98" i="2"/>
  <c r="J98" i="2" s="1"/>
  <c r="I97" i="2"/>
  <c r="J97" i="2" s="1"/>
  <c r="I96" i="2"/>
  <c r="J96" i="2" s="1"/>
  <c r="I95" i="2"/>
  <c r="J95" i="2" s="1"/>
  <c r="I94" i="2"/>
  <c r="J94" i="2" s="1"/>
  <c r="I93" i="2"/>
  <c r="J93" i="2" s="1"/>
  <c r="I92" i="2"/>
  <c r="J92" i="2" s="1"/>
  <c r="I91" i="2"/>
  <c r="J91" i="2" s="1"/>
  <c r="I90" i="2"/>
  <c r="J90" i="2" s="1"/>
  <c r="I89" i="2"/>
  <c r="J89" i="2" s="1"/>
  <c r="I88" i="2"/>
  <c r="J88" i="2" s="1"/>
  <c r="I87" i="2"/>
  <c r="J87" i="2" s="1"/>
  <c r="I86" i="2"/>
  <c r="J86" i="2" s="1"/>
  <c r="I85" i="2"/>
  <c r="J85" i="2" s="1"/>
  <c r="I84" i="2"/>
  <c r="J84" i="2" s="1"/>
  <c r="I83" i="2"/>
  <c r="J83" i="2" s="1"/>
  <c r="I82" i="2"/>
  <c r="J82" i="2" s="1"/>
  <c r="I81" i="2"/>
  <c r="J81" i="2" s="1"/>
  <c r="I80" i="2"/>
  <c r="J80" i="2" s="1"/>
  <c r="I79" i="2"/>
  <c r="J79" i="2" s="1"/>
  <c r="I78" i="2"/>
  <c r="J78" i="2" s="1"/>
  <c r="I77" i="2"/>
  <c r="J77" i="2" s="1"/>
  <c r="I76" i="2"/>
  <c r="J76" i="2" s="1"/>
  <c r="I75" i="2"/>
  <c r="J75" i="2" s="1"/>
  <c r="I74" i="2"/>
  <c r="J74" i="2" s="1"/>
  <c r="I73" i="2"/>
  <c r="J73" i="2" s="1"/>
  <c r="I72" i="2"/>
  <c r="J72" i="2" s="1"/>
  <c r="I71" i="2"/>
  <c r="J71" i="2" s="1"/>
  <c r="I70" i="2"/>
  <c r="J70" i="2" s="1"/>
  <c r="I69" i="2"/>
  <c r="J69" i="2" s="1"/>
  <c r="I68" i="2"/>
  <c r="J68" i="2" s="1"/>
  <c r="I67" i="2"/>
  <c r="J67" i="2" s="1"/>
  <c r="I66" i="2"/>
  <c r="J66" i="2" s="1"/>
  <c r="I65" i="2"/>
  <c r="J65" i="2" s="1"/>
  <c r="I64" i="2"/>
  <c r="J64" i="2" s="1"/>
  <c r="I63" i="2"/>
  <c r="J63" i="2" s="1"/>
  <c r="I62" i="2"/>
  <c r="J62" i="2" s="1"/>
  <c r="I61" i="2"/>
  <c r="J61" i="2" s="1"/>
  <c r="I60" i="2"/>
  <c r="J60" i="2" s="1"/>
  <c r="I59" i="2"/>
  <c r="J59" i="2" s="1"/>
  <c r="I58" i="2"/>
  <c r="J58" i="2" s="1"/>
  <c r="I57" i="2"/>
  <c r="J57" i="2" s="1"/>
  <c r="I56" i="2"/>
  <c r="J56" i="2" s="1"/>
  <c r="I55" i="2"/>
  <c r="J55" i="2" s="1"/>
  <c r="I54" i="2"/>
  <c r="J54" i="2" s="1"/>
  <c r="I53" i="2"/>
  <c r="J53" i="2" s="1"/>
  <c r="I52" i="2"/>
  <c r="J52" i="2" s="1"/>
  <c r="I51" i="2"/>
  <c r="J51" i="2" s="1"/>
  <c r="I50" i="2"/>
  <c r="J50" i="2" s="1"/>
  <c r="I49" i="2"/>
  <c r="J49" i="2" s="1"/>
  <c r="I48" i="2"/>
  <c r="J48" i="2" s="1"/>
  <c r="I47" i="2"/>
  <c r="J47" i="2" s="1"/>
  <c r="I46" i="2"/>
  <c r="J46" i="2" s="1"/>
  <c r="I45" i="2"/>
  <c r="J45" i="2" s="1"/>
  <c r="I44" i="2"/>
  <c r="J44" i="2" s="1"/>
  <c r="I43" i="2"/>
  <c r="J43" i="2" s="1"/>
  <c r="I42" i="2"/>
  <c r="J42" i="2" s="1"/>
  <c r="I41" i="2"/>
  <c r="J41" i="2" s="1"/>
  <c r="I40" i="2"/>
  <c r="J40" i="2" s="1"/>
  <c r="I39" i="2"/>
  <c r="J39" i="2" s="1"/>
  <c r="I38" i="2"/>
  <c r="J38" i="2" s="1"/>
  <c r="I37" i="2"/>
  <c r="J37" i="2" s="1"/>
  <c r="I36" i="2"/>
  <c r="J36" i="2" s="1"/>
  <c r="I35" i="2"/>
  <c r="J35" i="2" s="1"/>
  <c r="I34" i="2"/>
  <c r="J34" i="2" s="1"/>
  <c r="I33" i="2"/>
  <c r="J33" i="2" s="1"/>
  <c r="I32" i="2"/>
  <c r="J32" i="2" s="1"/>
  <c r="I31" i="2"/>
  <c r="J31" i="2" s="1"/>
  <c r="I30" i="2"/>
  <c r="J30" i="2" s="1"/>
  <c r="I29" i="2"/>
  <c r="J29" i="2" s="1"/>
  <c r="I28" i="2"/>
  <c r="J28" i="2" s="1"/>
  <c r="I27" i="2"/>
  <c r="J27" i="2" s="1"/>
  <c r="I26" i="2"/>
  <c r="J26" i="2" s="1"/>
  <c r="I25" i="2"/>
  <c r="J25" i="2" s="1"/>
  <c r="I24" i="2"/>
  <c r="J24" i="2" s="1"/>
  <c r="I23" i="2"/>
  <c r="J23" i="2" s="1"/>
  <c r="I22" i="2"/>
  <c r="J22" i="2" s="1"/>
  <c r="I21" i="2"/>
  <c r="J21" i="2" s="1"/>
  <c r="I20" i="2"/>
  <c r="J20" i="2" s="1"/>
  <c r="I19" i="2"/>
  <c r="J19" i="2" s="1"/>
  <c r="I18" i="2"/>
  <c r="J18" i="2" s="1"/>
  <c r="I17" i="2"/>
  <c r="J17" i="2" s="1"/>
  <c r="I16" i="2"/>
  <c r="J16" i="2" s="1"/>
  <c r="I15" i="2"/>
  <c r="J15" i="2" s="1"/>
  <c r="I14" i="2"/>
  <c r="J14" i="2" s="1"/>
  <c r="I13" i="2"/>
  <c r="J13" i="2" s="1"/>
  <c r="I12" i="2"/>
  <c r="J12" i="2" s="1"/>
  <c r="I11" i="2"/>
  <c r="J11" i="2" s="1"/>
  <c r="I10" i="2"/>
  <c r="J10" i="2" s="1"/>
  <c r="I9" i="2"/>
  <c r="J9" i="2" s="1"/>
  <c r="AM10" i="2"/>
  <c r="AM9" i="2"/>
  <c r="AM8" i="2"/>
  <c r="AM7" i="2"/>
  <c r="AJ15" i="2" l="1"/>
  <c r="AJ21" i="2"/>
  <c r="AK21" i="2" s="1"/>
  <c r="AE21" i="2" s="1"/>
  <c r="AJ37" i="2"/>
  <c r="AJ41" i="2"/>
  <c r="AK41" i="2" s="1"/>
  <c r="AE41" i="2" s="1"/>
  <c r="AJ45" i="2"/>
  <c r="AK45" i="2" s="1"/>
  <c r="AJ93" i="2"/>
  <c r="AK93" i="2" s="1"/>
  <c r="AE93" i="2" s="1"/>
  <c r="AJ97" i="2"/>
  <c r="AJ101" i="2"/>
  <c r="AK101" i="2" s="1"/>
  <c r="AE101" i="2" s="1"/>
  <c r="AJ105" i="2"/>
  <c r="AK105" i="2" s="1"/>
  <c r="AE105" i="2" s="1"/>
  <c r="AJ13" i="2"/>
  <c r="AJ23" i="2"/>
  <c r="AK23" i="2" s="1"/>
  <c r="AE23" i="2" s="1"/>
  <c r="AJ39" i="2"/>
  <c r="AJ43" i="2"/>
  <c r="AK43" i="2" s="1"/>
  <c r="AE43" i="2" s="1"/>
  <c r="AJ67" i="2"/>
  <c r="AK67" i="2" s="1"/>
  <c r="AJ71" i="2"/>
  <c r="AJ75" i="2"/>
  <c r="AK75" i="2" s="1"/>
  <c r="AE75" i="2" s="1"/>
  <c r="AJ95" i="2"/>
  <c r="AJ99" i="2"/>
  <c r="AK99" i="2" s="1"/>
  <c r="AJ103" i="2"/>
  <c r="AK103" i="2" s="1"/>
  <c r="AJ107" i="2"/>
  <c r="AJ61" i="2"/>
  <c r="AK61" i="2" s="1"/>
  <c r="AE61" i="2" s="1"/>
  <c r="AJ65" i="2"/>
  <c r="AK65" i="2" s="1"/>
  <c r="AE65" i="2" s="1"/>
  <c r="AJ69" i="2"/>
  <c r="AJ73" i="2"/>
  <c r="AK73" i="2" s="1"/>
  <c r="AE73" i="2" s="1"/>
  <c r="AE12" i="2"/>
  <c r="AE20" i="2"/>
  <c r="AK15" i="2"/>
  <c r="AE15" i="2" s="1"/>
  <c r="AK39" i="2"/>
  <c r="AE39" i="2" s="1"/>
  <c r="AJ11" i="2"/>
  <c r="AE18" i="2"/>
  <c r="AJ19" i="2"/>
  <c r="AK37" i="2"/>
  <c r="AE37" i="2" s="1"/>
  <c r="AK14" i="2"/>
  <c r="AE14" i="2" s="1"/>
  <c r="AE16" i="2"/>
  <c r="AJ17" i="2"/>
  <c r="AK22" i="2"/>
  <c r="AE22" i="2" s="1"/>
  <c r="AK69" i="2"/>
  <c r="AE69" i="2" s="1"/>
  <c r="AK71" i="2"/>
  <c r="AE71" i="2" s="1"/>
  <c r="AK95" i="2"/>
  <c r="AE95" i="2" s="1"/>
  <c r="AK97" i="2"/>
  <c r="AE97" i="2" s="1"/>
  <c r="AK107" i="2"/>
  <c r="AE107" i="2" s="1"/>
  <c r="AJ108" i="2"/>
  <c r="AE99" i="2"/>
  <c r="AE10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8" i="2"/>
  <c r="AJ40" i="2"/>
  <c r="AJ42" i="2"/>
  <c r="AJ44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2" i="2"/>
  <c r="AJ63" i="2"/>
  <c r="AJ64" i="2"/>
  <c r="AJ66" i="2"/>
  <c r="AJ68" i="2"/>
  <c r="AJ70" i="2"/>
  <c r="AJ72" i="2"/>
  <c r="AJ74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4" i="2"/>
  <c r="AJ96" i="2"/>
  <c r="AJ98" i="2"/>
  <c r="AJ100" i="2"/>
  <c r="AJ102" i="2"/>
  <c r="AJ104" i="2"/>
  <c r="AJ106" i="2"/>
  <c r="I8" i="2"/>
  <c r="J8" i="2" s="1"/>
  <c r="I7" i="2"/>
  <c r="J7" i="2" s="1"/>
  <c r="J103" i="14"/>
  <c r="AE45" i="2" l="1"/>
  <c r="AE67" i="2"/>
  <c r="AK13" i="2"/>
  <c r="AE13" i="2" s="1"/>
  <c r="AK96" i="2"/>
  <c r="AE96" i="2" s="1"/>
  <c r="AK100" i="2"/>
  <c r="AE100" i="2" s="1"/>
  <c r="AK88" i="2"/>
  <c r="AE88" i="2" s="1"/>
  <c r="AK80" i="2"/>
  <c r="AE80" i="2" s="1"/>
  <c r="AK106" i="2"/>
  <c r="AE106" i="2" s="1"/>
  <c r="AK98" i="2"/>
  <c r="AE98" i="2" s="1"/>
  <c r="AK91" i="2"/>
  <c r="AE91" i="2" s="1"/>
  <c r="AK87" i="2"/>
  <c r="AE87" i="2" s="1"/>
  <c r="AK83" i="2"/>
  <c r="AE83" i="2" s="1"/>
  <c r="AK79" i="2"/>
  <c r="AE79" i="2" s="1"/>
  <c r="AK74" i="2"/>
  <c r="AE74" i="2" s="1"/>
  <c r="AK66" i="2"/>
  <c r="AE66" i="2" s="1"/>
  <c r="AK60" i="2"/>
  <c r="AE60" i="2" s="1"/>
  <c r="AK56" i="2"/>
  <c r="AE56" i="2" s="1"/>
  <c r="AK52" i="2"/>
  <c r="AE52" i="2" s="1"/>
  <c r="AK48" i="2"/>
  <c r="AE48" i="2" s="1"/>
  <c r="AK42" i="2"/>
  <c r="AE42" i="2" s="1"/>
  <c r="AK35" i="2"/>
  <c r="AE35" i="2" s="1"/>
  <c r="AK31" i="2"/>
  <c r="AE31" i="2" s="1"/>
  <c r="AK27" i="2"/>
  <c r="AE27" i="2" s="1"/>
  <c r="AK108" i="2"/>
  <c r="AE108" i="2" s="1"/>
  <c r="AK104" i="2"/>
  <c r="AE104" i="2" s="1"/>
  <c r="AK86" i="2"/>
  <c r="AE86" i="2" s="1"/>
  <c r="AK72" i="2"/>
  <c r="AE72" i="2" s="1"/>
  <c r="AK55" i="2"/>
  <c r="AE55" i="2" s="1"/>
  <c r="AK90" i="2"/>
  <c r="AE90" i="2" s="1"/>
  <c r="AK82" i="2"/>
  <c r="AE82" i="2" s="1"/>
  <c r="AK78" i="2"/>
  <c r="AE78" i="2" s="1"/>
  <c r="AK64" i="2"/>
  <c r="AE64" i="2" s="1"/>
  <c r="AK59" i="2"/>
  <c r="AE59" i="2" s="1"/>
  <c r="AK51" i="2"/>
  <c r="AE51" i="2" s="1"/>
  <c r="AK47" i="2"/>
  <c r="AE47" i="2" s="1"/>
  <c r="AK40" i="2"/>
  <c r="AE40" i="2" s="1"/>
  <c r="AK34" i="2"/>
  <c r="AE34" i="2" s="1"/>
  <c r="AK30" i="2"/>
  <c r="AE30" i="2" s="1"/>
  <c r="AK26" i="2"/>
  <c r="AE26" i="2" s="1"/>
  <c r="AK17" i="2"/>
  <c r="AE17" i="2" s="1"/>
  <c r="AK11" i="2"/>
  <c r="AE11" i="2" s="1"/>
  <c r="AK102" i="2"/>
  <c r="AE102" i="2" s="1"/>
  <c r="AK94" i="2"/>
  <c r="AE94" i="2" s="1"/>
  <c r="AK89" i="2"/>
  <c r="AE89" i="2" s="1"/>
  <c r="AK85" i="2"/>
  <c r="AE85" i="2" s="1"/>
  <c r="AK81" i="2"/>
  <c r="AE81" i="2" s="1"/>
  <c r="AK77" i="2"/>
  <c r="AE77" i="2" s="1"/>
  <c r="AK70" i="2"/>
  <c r="AE70" i="2" s="1"/>
  <c r="AK63" i="2"/>
  <c r="AE63" i="2" s="1"/>
  <c r="AK58" i="2"/>
  <c r="AE58" i="2" s="1"/>
  <c r="AK54" i="2"/>
  <c r="AE54" i="2" s="1"/>
  <c r="AK50" i="2"/>
  <c r="AE50" i="2" s="1"/>
  <c r="AK46" i="2"/>
  <c r="AE46" i="2" s="1"/>
  <c r="AK38" i="2"/>
  <c r="AE38" i="2" s="1"/>
  <c r="AK33" i="2"/>
  <c r="AE33" i="2" s="1"/>
  <c r="AK29" i="2"/>
  <c r="AE29" i="2" s="1"/>
  <c r="AK25" i="2"/>
  <c r="AE25" i="2" s="1"/>
  <c r="AK92" i="2"/>
  <c r="AE92" i="2" s="1"/>
  <c r="AK84" i="2"/>
  <c r="AE84" i="2" s="1"/>
  <c r="AK76" i="2"/>
  <c r="AE76" i="2" s="1"/>
  <c r="AK68" i="2"/>
  <c r="AE68" i="2" s="1"/>
  <c r="AK62" i="2"/>
  <c r="AE62" i="2" s="1"/>
  <c r="AK57" i="2"/>
  <c r="AE57" i="2" s="1"/>
  <c r="AK53" i="2"/>
  <c r="AE53" i="2" s="1"/>
  <c r="AK49" i="2"/>
  <c r="AE49" i="2" s="1"/>
  <c r="AK44" i="2"/>
  <c r="AE44" i="2" s="1"/>
  <c r="AK36" i="2"/>
  <c r="AE36" i="2" s="1"/>
  <c r="AK32" i="2"/>
  <c r="AE32" i="2" s="1"/>
  <c r="AK28" i="2"/>
  <c r="AE28" i="2" s="1"/>
  <c r="AK24" i="2"/>
  <c r="AE24" i="2" s="1"/>
  <c r="AK19" i="2"/>
  <c r="AE19" i="2" s="1"/>
  <c r="A72" i="17"/>
  <c r="A49" i="17"/>
  <c r="A26" i="17"/>
  <c r="B72" i="17"/>
  <c r="B49" i="17"/>
  <c r="B26" i="17"/>
  <c r="B3" i="17"/>
  <c r="A3" i="17"/>
  <c r="B10" i="16"/>
  <c r="B9" i="16"/>
  <c r="A10" i="16"/>
  <c r="A9" i="16"/>
  <c r="B8" i="16"/>
  <c r="B7" i="16"/>
  <c r="B6" i="16"/>
  <c r="B5" i="16"/>
  <c r="B4" i="16"/>
  <c r="B3" i="16"/>
  <c r="A8" i="16"/>
  <c r="A7" i="16"/>
  <c r="A6" i="16"/>
  <c r="A5" i="16"/>
  <c r="A4" i="16"/>
  <c r="A3" i="16"/>
  <c r="J26" i="15" l="1"/>
  <c r="J25" i="15"/>
  <c r="J24" i="15"/>
  <c r="J23" i="15"/>
  <c r="J22" i="15"/>
  <c r="J21" i="15"/>
  <c r="J20" i="15"/>
  <c r="J19" i="15"/>
  <c r="J18" i="15"/>
  <c r="J17" i="15"/>
  <c r="J16" i="15"/>
  <c r="J15" i="15"/>
  <c r="I26" i="15"/>
  <c r="I25" i="15"/>
  <c r="I24" i="15"/>
  <c r="I23" i="15"/>
  <c r="I22" i="15"/>
  <c r="I21" i="15"/>
  <c r="I20" i="15"/>
  <c r="I19" i="15"/>
  <c r="I18" i="15"/>
  <c r="I17" i="15"/>
  <c r="I16" i="15"/>
  <c r="I15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G24" i="15"/>
  <c r="G23" i="15"/>
  <c r="G22" i="15"/>
  <c r="G21" i="15"/>
  <c r="G20" i="15"/>
  <c r="G19" i="15"/>
  <c r="G18" i="15"/>
  <c r="G17" i="15"/>
  <c r="G16" i="15"/>
  <c r="G15" i="15"/>
  <c r="G25" i="15"/>
  <c r="G26" i="15"/>
  <c r="G28" i="15"/>
  <c r="G103" i="14" l="1"/>
  <c r="E103" i="14"/>
  <c r="D103" i="14"/>
  <c r="C103" i="14"/>
  <c r="B103" i="14"/>
  <c r="A103" i="14"/>
  <c r="D102" i="14"/>
  <c r="D101" i="14"/>
  <c r="D100" i="14"/>
  <c r="D99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D86" i="14"/>
  <c r="D85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2" i="14"/>
  <c r="D71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8" i="14"/>
  <c r="D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D3" i="14"/>
  <c r="H103" i="14" l="1"/>
  <c r="I103" i="14"/>
  <c r="AH10" i="2"/>
  <c r="AH9" i="2"/>
  <c r="AH8" i="2"/>
  <c r="AH7" i="2"/>
  <c r="F108" i="2"/>
  <c r="G108" i="2" s="1"/>
  <c r="F107" i="2"/>
  <c r="G107" i="2" s="1"/>
  <c r="F106" i="2"/>
  <c r="G106" i="2" s="1"/>
  <c r="F105" i="2"/>
  <c r="G105" i="2" s="1"/>
  <c r="F104" i="2"/>
  <c r="G104" i="2" s="1"/>
  <c r="F103" i="2"/>
  <c r="G103" i="2" s="1"/>
  <c r="F102" i="2"/>
  <c r="G102" i="2" s="1"/>
  <c r="F101" i="2"/>
  <c r="G101" i="2" s="1"/>
  <c r="F100" i="2"/>
  <c r="G100" i="2" s="1"/>
  <c r="F99" i="2"/>
  <c r="G99" i="2" s="1"/>
  <c r="F98" i="2"/>
  <c r="G98" i="2" s="1"/>
  <c r="F97" i="2"/>
  <c r="G97" i="2" s="1"/>
  <c r="F96" i="2"/>
  <c r="G96" i="2" s="1"/>
  <c r="F95" i="2"/>
  <c r="G95" i="2" s="1"/>
  <c r="F94" i="2"/>
  <c r="G94" i="2" s="1"/>
  <c r="F93" i="2"/>
  <c r="G93" i="2" s="1"/>
  <c r="F92" i="2"/>
  <c r="G92" i="2" s="1"/>
  <c r="F91" i="2"/>
  <c r="G91" i="2" s="1"/>
  <c r="F90" i="2"/>
  <c r="G90" i="2" s="1"/>
  <c r="F89" i="2"/>
  <c r="G89" i="2" s="1"/>
  <c r="F88" i="2"/>
  <c r="G88" i="2" s="1"/>
  <c r="F87" i="2"/>
  <c r="G87" i="2" s="1"/>
  <c r="F86" i="2"/>
  <c r="G86" i="2" s="1"/>
  <c r="F85" i="2"/>
  <c r="G85" i="2" s="1"/>
  <c r="F84" i="2"/>
  <c r="G84" i="2" s="1"/>
  <c r="F83" i="2"/>
  <c r="G83" i="2" s="1"/>
  <c r="F82" i="2"/>
  <c r="G82" i="2" s="1"/>
  <c r="F81" i="2"/>
  <c r="G81" i="2" s="1"/>
  <c r="F80" i="2"/>
  <c r="G80" i="2" s="1"/>
  <c r="F79" i="2"/>
  <c r="G79" i="2" s="1"/>
  <c r="F78" i="2"/>
  <c r="G78" i="2" s="1"/>
  <c r="F77" i="2"/>
  <c r="G77" i="2" s="1"/>
  <c r="F76" i="2"/>
  <c r="G76" i="2" s="1"/>
  <c r="F75" i="2"/>
  <c r="G75" i="2" s="1"/>
  <c r="F74" i="2"/>
  <c r="G74" i="2" s="1"/>
  <c r="F73" i="2"/>
  <c r="G73" i="2" s="1"/>
  <c r="F72" i="2"/>
  <c r="G72" i="2" s="1"/>
  <c r="F71" i="2"/>
  <c r="G71" i="2" s="1"/>
  <c r="F70" i="2"/>
  <c r="G70" i="2" s="1"/>
  <c r="F69" i="2"/>
  <c r="G69" i="2" s="1"/>
  <c r="F68" i="2"/>
  <c r="G68" i="2" s="1"/>
  <c r="F67" i="2"/>
  <c r="G67" i="2" s="1"/>
  <c r="F66" i="2"/>
  <c r="G66" i="2" s="1"/>
  <c r="F65" i="2"/>
  <c r="G65" i="2" s="1"/>
  <c r="F64" i="2"/>
  <c r="G64" i="2" s="1"/>
  <c r="F63" i="2"/>
  <c r="G63" i="2" s="1"/>
  <c r="F62" i="2"/>
  <c r="G62" i="2" s="1"/>
  <c r="F61" i="2"/>
  <c r="G61" i="2" s="1"/>
  <c r="F60" i="2"/>
  <c r="G60" i="2" s="1"/>
  <c r="F59" i="2"/>
  <c r="G59" i="2" s="1"/>
  <c r="F58" i="2"/>
  <c r="G58" i="2" s="1"/>
  <c r="F57" i="2"/>
  <c r="G57" i="2" s="1"/>
  <c r="F56" i="2"/>
  <c r="G56" i="2" s="1"/>
  <c r="F55" i="2"/>
  <c r="G55" i="2" s="1"/>
  <c r="F54" i="2"/>
  <c r="G54" i="2" s="1"/>
  <c r="F53" i="2"/>
  <c r="G53" i="2" s="1"/>
  <c r="F52" i="2"/>
  <c r="G52" i="2" s="1"/>
  <c r="F51" i="2"/>
  <c r="G51" i="2" s="1"/>
  <c r="F50" i="2"/>
  <c r="G50" i="2" s="1"/>
  <c r="F49" i="2"/>
  <c r="G49" i="2" s="1"/>
  <c r="F48" i="2"/>
  <c r="G48" i="2" s="1"/>
  <c r="F47" i="2"/>
  <c r="G47" i="2" s="1"/>
  <c r="F46" i="2"/>
  <c r="G46" i="2" s="1"/>
  <c r="F45" i="2"/>
  <c r="G45" i="2" s="1"/>
  <c r="F44" i="2"/>
  <c r="G44" i="2" s="1"/>
  <c r="F43" i="2"/>
  <c r="G43" i="2" s="1"/>
  <c r="F42" i="2"/>
  <c r="G42" i="2" s="1"/>
  <c r="F41" i="2"/>
  <c r="G41" i="2" s="1"/>
  <c r="F40" i="2"/>
  <c r="G40" i="2" s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8" i="2"/>
  <c r="G8" i="2" s="1"/>
  <c r="F7" i="2"/>
  <c r="G7" i="2" s="1"/>
  <c r="B2" i="12"/>
  <c r="C4" i="12" l="1"/>
  <c r="AN10" i="2" l="1"/>
  <c r="AN9" i="2"/>
  <c r="AN8" i="2"/>
  <c r="AN7" i="2"/>
  <c r="AJ7" i="2" l="1"/>
  <c r="AK7" i="2" s="1"/>
  <c r="AJ8" i="2"/>
  <c r="AK8" i="2" s="1"/>
  <c r="AJ9" i="2"/>
  <c r="AK9" i="2" s="1"/>
  <c r="AJ10" i="2"/>
  <c r="AK10" i="2" s="1"/>
  <c r="AE10" i="2" l="1"/>
  <c r="AE7" i="2"/>
  <c r="AE8" i="2"/>
  <c r="A2" i="5"/>
  <c r="A1" i="5"/>
  <c r="AE9" i="2" l="1"/>
  <c r="D24" i="6"/>
  <c r="A2" i="6" l="1"/>
  <c r="A1" i="6"/>
  <c r="A2" i="9"/>
  <c r="A1" i="9"/>
  <c r="A2" i="3"/>
  <c r="A1" i="3"/>
  <c r="A2" i="10"/>
  <c r="A1" i="10"/>
  <c r="A2" i="2" l="1"/>
  <c r="A1" i="2"/>
  <c r="D8" i="6" l="1"/>
  <c r="C4" i="5" l="1"/>
  <c r="C4" i="9" l="1"/>
  <c r="C4" i="3"/>
  <c r="B4" i="10" l="1"/>
  <c r="C4" i="2" l="1"/>
  <c r="A10" i="2" l="1"/>
  <c r="C4" i="6"/>
  <c r="D11" i="6"/>
  <c r="D10" i="6"/>
  <c r="D9" i="6"/>
  <c r="D7" i="6"/>
  <c r="D6" i="6"/>
  <c r="G15" i="6" l="1"/>
  <c r="A11" i="2"/>
  <c r="A12" i="2" l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l="1"/>
  <c r="A74" i="2"/>
  <c r="A75" i="2" l="1"/>
  <c r="A76" i="2" l="1"/>
  <c r="A77" i="2" l="1"/>
  <c r="A78" i="2" l="1"/>
  <c r="A79" i="2" l="1"/>
  <c r="A80" i="2" l="1"/>
  <c r="A81" i="2" l="1"/>
  <c r="A82" i="2" l="1"/>
  <c r="A83" i="2" l="1"/>
  <c r="A84" i="2" l="1"/>
  <c r="A85" i="2" l="1"/>
  <c r="A86" i="2" l="1"/>
  <c r="A87" i="2" l="1"/>
  <c r="A88" i="2" l="1"/>
  <c r="A89" i="2" l="1"/>
  <c r="A90" i="2" l="1"/>
  <c r="A91" i="2" l="1"/>
  <c r="A92" i="2" l="1"/>
  <c r="A93" i="2" l="1"/>
  <c r="A94" i="2" l="1"/>
  <c r="A95" i="2" l="1"/>
  <c r="A96" i="2" l="1"/>
  <c r="A97" i="2" l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7" i="10" a="1"/>
  <c r="A7" i="10" s="1"/>
  <c r="J3" i="14" s="1"/>
  <c r="H56" i="5" a="1"/>
  <c r="H56" i="5" s="1"/>
  <c r="K56" i="5" s="1"/>
  <c r="H44" i="5" a="1"/>
  <c r="H44" i="5" s="1"/>
  <c r="K44" i="5" s="1"/>
  <c r="H36" i="5" a="1"/>
  <c r="H36" i="5" s="1"/>
  <c r="K36" i="5" s="1"/>
  <c r="H51" i="5" a="1"/>
  <c r="H51" i="5" s="1"/>
  <c r="K51" i="5" s="1"/>
  <c r="H39" i="5" a="1"/>
  <c r="H39" i="5" s="1"/>
  <c r="K39" i="5" s="1"/>
  <c r="H38" i="5" a="1"/>
  <c r="H38" i="5" s="1"/>
  <c r="K38" i="5" s="1"/>
  <c r="H52" i="5" a="1"/>
  <c r="H52" i="5" s="1"/>
  <c r="K52" i="5" s="1"/>
  <c r="H41" i="5" a="1"/>
  <c r="H41" i="5" s="1"/>
  <c r="K41" i="5" s="1"/>
  <c r="H48" i="5" a="1"/>
  <c r="H48" i="5" s="1"/>
  <c r="K48" i="5" s="1"/>
  <c r="H49" i="5" a="1"/>
  <c r="H49" i="5" s="1"/>
  <c r="K49" i="5" s="1"/>
  <c r="H55" i="5" a="1"/>
  <c r="H55" i="5" s="1"/>
  <c r="K55" i="5" s="1"/>
  <c r="H45" i="5" a="1"/>
  <c r="H45" i="5" s="1"/>
  <c r="K45" i="5" s="1"/>
  <c r="H50" i="5" a="1"/>
  <c r="H50" i="5" s="1"/>
  <c r="K50" i="5" s="1"/>
  <c r="H37" i="5" a="1"/>
  <c r="H37" i="5" s="1"/>
  <c r="K37" i="5" s="1"/>
  <c r="H46" i="5" a="1"/>
  <c r="H46" i="5" s="1"/>
  <c r="K46" i="5" s="1"/>
  <c r="H40" i="5" a="1"/>
  <c r="H40" i="5" s="1"/>
  <c r="K40" i="5" s="1"/>
  <c r="H53" i="5" a="1"/>
  <c r="H53" i="5" s="1"/>
  <c r="K53" i="5" s="1"/>
  <c r="H43" i="5" a="1"/>
  <c r="H43" i="5" s="1"/>
  <c r="K43" i="5" s="1"/>
  <c r="H42" i="5" a="1"/>
  <c r="H42" i="5" s="1"/>
  <c r="K42" i="5" s="1"/>
  <c r="H54" i="5" a="1"/>
  <c r="H54" i="5" s="1"/>
  <c r="K54" i="5" s="1"/>
  <c r="H47" i="5" a="1"/>
  <c r="H47" i="5" s="1"/>
  <c r="K47" i="5" s="1"/>
  <c r="A90" i="10" a="1"/>
  <c r="A90" i="10" s="1"/>
  <c r="J86" i="14" s="1"/>
  <c r="B10" i="9" a="1"/>
  <c r="B10" i="9" s="1"/>
  <c r="E10" i="9" s="1"/>
  <c r="A50" i="10" a="1"/>
  <c r="A50" i="10" s="1"/>
  <c r="J46" i="14" s="1"/>
  <c r="A96" i="10" a="1"/>
  <c r="A96" i="10" s="1"/>
  <c r="J92" i="14" s="1"/>
  <c r="A93" i="10" a="1"/>
  <c r="A93" i="10" s="1"/>
  <c r="J89" i="14" s="1"/>
  <c r="A91" i="10" a="1"/>
  <c r="A91" i="10" s="1"/>
  <c r="J87" i="14" s="1"/>
  <c r="A8" i="10" a="1"/>
  <c r="A8" i="10" s="1"/>
  <c r="J4" i="14" s="1"/>
  <c r="A39" i="10" a="1"/>
  <c r="A39" i="10" s="1"/>
  <c r="J35" i="14" s="1"/>
  <c r="A14" i="10" a="1"/>
  <c r="A14" i="10" s="1"/>
  <c r="J10" i="14" s="1"/>
  <c r="A44" i="10" a="1"/>
  <c r="A44" i="10" s="1"/>
  <c r="J40" i="14" s="1"/>
  <c r="A84" i="10" a="1"/>
  <c r="A84" i="10" s="1"/>
  <c r="J80" i="14" s="1"/>
  <c r="A69" i="10" a="1"/>
  <c r="A69" i="10" s="1"/>
  <c r="J65" i="14" s="1"/>
  <c r="A54" i="10" a="1"/>
  <c r="A54" i="10" s="1"/>
  <c r="J50" i="14" s="1"/>
  <c r="A15" i="10" a="1"/>
  <c r="A15" i="10" s="1"/>
  <c r="J11" i="14" s="1"/>
  <c r="A72" i="10" a="1"/>
  <c r="A72" i="10" s="1"/>
  <c r="J68" i="14" s="1"/>
  <c r="A45" i="10" a="1"/>
  <c r="A45" i="10" s="1"/>
  <c r="J41" i="14" s="1"/>
  <c r="A99" i="10" a="1"/>
  <c r="A99" i="10" s="1"/>
  <c r="J95" i="14" s="1"/>
  <c r="A11" i="10" a="1"/>
  <c r="A11" i="10" s="1"/>
  <c r="J7" i="14" s="1"/>
  <c r="A41" i="10" a="1"/>
  <c r="A41" i="10" s="1"/>
  <c r="J37" i="14" s="1"/>
  <c r="A78" i="10" a="1"/>
  <c r="A78" i="10" s="1"/>
  <c r="J74" i="14" s="1"/>
  <c r="A34" i="10" a="1"/>
  <c r="A34" i="10" s="1"/>
  <c r="J30" i="14" s="1"/>
  <c r="A55" i="10" a="1"/>
  <c r="A55" i="10" s="1"/>
  <c r="J51" i="14" s="1"/>
  <c r="B10" i="5" a="1"/>
  <c r="B10" i="5" s="1"/>
  <c r="E10" i="5" s="1"/>
  <c r="A75" i="10" a="1"/>
  <c r="A75" i="10" s="1"/>
  <c r="J71" i="14" s="1"/>
  <c r="A29" i="10" a="1"/>
  <c r="A29" i="10" s="1"/>
  <c r="J25" i="14" s="1"/>
  <c r="A35" i="10" a="1"/>
  <c r="A35" i="10" s="1"/>
  <c r="J31" i="14" s="1"/>
  <c r="A58" i="10" a="1"/>
  <c r="A58" i="10" s="1"/>
  <c r="J54" i="14" s="1"/>
  <c r="A98" i="10" a="1"/>
  <c r="A98" i="10" s="1"/>
  <c r="J94" i="14" s="1"/>
  <c r="A67" i="10" a="1"/>
  <c r="A67" i="10" s="1"/>
  <c r="A97" i="10" a="1"/>
  <c r="A97" i="10" s="1"/>
  <c r="J93" i="14" s="1"/>
  <c r="A21" i="10" a="1"/>
  <c r="A21" i="10" s="1"/>
  <c r="A95" i="10" a="1"/>
  <c r="A95" i="10" s="1"/>
  <c r="J91" i="14" s="1"/>
  <c r="A27" i="10" a="1"/>
  <c r="A27" i="10" s="1"/>
  <c r="A10" i="10" a="1"/>
  <c r="A10" i="10" s="1"/>
  <c r="J6" i="14" s="1"/>
  <c r="A62" i="10" a="1"/>
  <c r="A62" i="10" s="1"/>
  <c r="J58" i="14" s="1"/>
  <c r="A40" i="10" a="1"/>
  <c r="A40" i="10" s="1"/>
  <c r="J36" i="14" s="1"/>
  <c r="A18" i="10" a="1"/>
  <c r="A18" i="10" s="1"/>
  <c r="J14" i="14" s="1"/>
  <c r="A76" i="10" a="1"/>
  <c r="A76" i="10" s="1"/>
  <c r="J72" i="14" s="1"/>
  <c r="A47" i="10" a="1"/>
  <c r="A47" i="10" s="1"/>
  <c r="A32" i="10" a="1"/>
  <c r="A32" i="10" s="1"/>
  <c r="J28" i="14" s="1"/>
  <c r="A28" i="10" a="1"/>
  <c r="A28" i="10" s="1"/>
  <c r="J24" i="14" s="1"/>
  <c r="A86" i="10" a="1"/>
  <c r="A86" i="10" s="1"/>
  <c r="J82" i="14" s="1"/>
  <c r="A52" i="10" a="1"/>
  <c r="A52" i="10" s="1"/>
  <c r="J48" i="14" s="1"/>
  <c r="A73" i="10" a="1"/>
  <c r="A73" i="10" s="1"/>
  <c r="J69" i="14" s="1"/>
  <c r="A100" i="10" a="1"/>
  <c r="A100" i="10" s="1"/>
  <c r="J96" i="14" s="1"/>
  <c r="A71" i="10" a="1"/>
  <c r="A71" i="10" s="1"/>
  <c r="J67" i="14" s="1"/>
  <c r="A101" i="10" a="1"/>
  <c r="A101" i="10" s="1"/>
  <c r="J97" i="14" s="1"/>
  <c r="A25" i="10" a="1"/>
  <c r="A25" i="10" s="1"/>
  <c r="J21" i="14" s="1"/>
  <c r="A83" i="10" a="1"/>
  <c r="A83" i="10" s="1"/>
  <c r="J79" i="14" s="1"/>
  <c r="A9" i="10" a="1"/>
  <c r="A9" i="10" s="1"/>
  <c r="J5" i="14" s="1"/>
  <c r="B9" i="5" a="1"/>
  <c r="B9" i="5" s="1"/>
  <c r="E9" i="5" s="1"/>
  <c r="A57" i="10" a="1"/>
  <c r="A57" i="10" s="1"/>
  <c r="A37" i="10" a="1"/>
  <c r="A37" i="10" s="1"/>
  <c r="J33" i="14" s="1"/>
  <c r="A82" i="10" a="1"/>
  <c r="A82" i="10" s="1"/>
  <c r="A65" i="10" a="1"/>
  <c r="A65" i="10" s="1"/>
  <c r="A63" i="10" a="1"/>
  <c r="A63" i="10" s="1"/>
  <c r="J59" i="14" s="1"/>
  <c r="A17" i="10" a="1"/>
  <c r="A17" i="10" s="1"/>
  <c r="J13" i="14" s="1"/>
  <c r="A23" i="10" a="1"/>
  <c r="A23" i="10" s="1"/>
  <c r="A60" i="10" a="1"/>
  <c r="A60" i="10" s="1"/>
  <c r="A16" i="10" a="1"/>
  <c r="A16" i="10" s="1"/>
  <c r="A70" i="10" a="1"/>
  <c r="A70" i="10" s="1"/>
  <c r="J66" i="14" s="1"/>
  <c r="A26" i="10" a="1"/>
  <c r="A26" i="10" s="1"/>
  <c r="J22" i="14" s="1"/>
  <c r="A51" i="10" a="1"/>
  <c r="A51" i="10" s="1"/>
  <c r="J47" i="14" s="1"/>
  <c r="A106" i="10" a="1"/>
  <c r="A106" i="10" s="1"/>
  <c r="J102" i="14" s="1"/>
  <c r="A81" i="10" a="1"/>
  <c r="A81" i="10" s="1"/>
  <c r="J77" i="14" s="1"/>
  <c r="A104" i="10" a="1"/>
  <c r="A104" i="10" s="1"/>
  <c r="A79" i="10" a="1"/>
  <c r="A79" i="10" s="1"/>
  <c r="J75" i="14" s="1"/>
  <c r="A77" i="10" a="1"/>
  <c r="A77" i="10" s="1"/>
  <c r="J73" i="14" s="1"/>
  <c r="A31" i="10" a="1"/>
  <c r="A31" i="10" s="1"/>
  <c r="A64" i="10" a="1"/>
  <c r="A64" i="10" s="1"/>
  <c r="J60" i="14" s="1"/>
  <c r="A20" i="10" a="1"/>
  <c r="A20" i="10" s="1"/>
  <c r="J16" i="14" s="1"/>
  <c r="A48" i="10" a="1"/>
  <c r="A48" i="10" s="1"/>
  <c r="A92" i="10" a="1"/>
  <c r="A92" i="10" s="1"/>
  <c r="A85" i="10" a="1"/>
  <c r="A85" i="10" s="1"/>
  <c r="J81" i="14" s="1"/>
  <c r="A102" i="10" a="1"/>
  <c r="A102" i="10" s="1"/>
  <c r="J98" i="14" s="1"/>
  <c r="A105" i="10" a="1"/>
  <c r="A105" i="10" s="1"/>
  <c r="J101" i="14" s="1"/>
  <c r="A103" i="10" a="1"/>
  <c r="A103" i="10" s="1"/>
  <c r="A12" i="10" a="1"/>
  <c r="A12" i="10" s="1"/>
  <c r="J8" i="14" s="1"/>
  <c r="A38" i="10" a="1"/>
  <c r="A38" i="10" s="1"/>
  <c r="J34" i="14" s="1"/>
  <c r="A66" i="10" a="1"/>
  <c r="A66" i="10" s="1"/>
  <c r="J62" i="14" s="1"/>
  <c r="A42" i="10" a="1"/>
  <c r="A42" i="10" s="1"/>
  <c r="A22" i="10" a="1"/>
  <c r="A22" i="10" s="1"/>
  <c r="A80" i="10" a="1"/>
  <c r="A80" i="10" s="1"/>
  <c r="A49" i="10" a="1"/>
  <c r="A49" i="10" s="1"/>
  <c r="J45" i="14" s="1"/>
  <c r="A61" i="10" a="1"/>
  <c r="A61" i="10" s="1"/>
  <c r="J57" i="14" s="1"/>
  <c r="A94" i="10" a="1"/>
  <c r="A94" i="10" s="1"/>
  <c r="J90" i="14" s="1"/>
  <c r="A59" i="10" a="1"/>
  <c r="A59" i="10" s="1"/>
  <c r="J55" i="14" s="1"/>
  <c r="A89" i="10" a="1"/>
  <c r="A89" i="10" s="1"/>
  <c r="A87" i="10" a="1"/>
  <c r="A87" i="10" s="1"/>
  <c r="J83" i="14" s="1"/>
  <c r="A19" i="10" a="1"/>
  <c r="A19" i="10" s="1"/>
  <c r="J15" i="14" s="1"/>
  <c r="B9" i="9" a="1"/>
  <c r="B9" i="9" s="1"/>
  <c r="E9" i="9" s="1"/>
  <c r="A33" i="10" a="1"/>
  <c r="A33" i="10" s="1"/>
  <c r="A56" i="10" a="1"/>
  <c r="A56" i="10" s="1"/>
  <c r="J52" i="14" s="1"/>
  <c r="A36" i="10" a="1"/>
  <c r="A36" i="10" s="1"/>
  <c r="J32" i="14" s="1"/>
  <c r="A13" i="10" a="1"/>
  <c r="A13" i="10" s="1"/>
  <c r="J9" i="14" s="1"/>
  <c r="A68" i="10" a="1"/>
  <c r="A68" i="10" s="1"/>
  <c r="J64" i="14" s="1"/>
  <c r="A43" i="10" a="1"/>
  <c r="A43" i="10" s="1"/>
  <c r="J39" i="14" s="1"/>
  <c r="A24" i="10" a="1"/>
  <c r="A24" i="10" s="1"/>
  <c r="J20" i="14" s="1"/>
  <c r="A74" i="10" a="1"/>
  <c r="A74" i="10" s="1"/>
  <c r="J70" i="14" s="1"/>
  <c r="A46" i="10" a="1"/>
  <c r="A46" i="10" s="1"/>
  <c r="A30" i="10" a="1"/>
  <c r="A30" i="10" s="1"/>
  <c r="J26" i="14" s="1"/>
  <c r="A88" i="10" a="1"/>
  <c r="A88" i="10" s="1"/>
  <c r="J84" i="14" s="1"/>
  <c r="A53" i="10" a="1"/>
  <c r="A53" i="10" s="1"/>
  <c r="H51" i="9" a="1"/>
  <c r="H51" i="9" s="1"/>
  <c r="K51" i="9" s="1"/>
  <c r="B21" i="9" a="1"/>
  <c r="B21" i="9" s="1"/>
  <c r="E21" i="9" s="1"/>
  <c r="H49" i="9" a="1"/>
  <c r="H49" i="9" s="1"/>
  <c r="K49" i="9" s="1"/>
  <c r="H50" i="9" a="1"/>
  <c r="H50" i="9" s="1"/>
  <c r="K50" i="9" s="1"/>
  <c r="H47" i="9" a="1"/>
  <c r="H47" i="9" s="1"/>
  <c r="K47" i="9" s="1"/>
  <c r="H48" i="9" a="1"/>
  <c r="H48" i="9" s="1"/>
  <c r="K48" i="9" s="1"/>
  <c r="H45" i="9" a="1"/>
  <c r="H45" i="9" s="1"/>
  <c r="K45" i="9" s="1"/>
  <c r="H46" i="9" a="1"/>
  <c r="H46" i="9" s="1"/>
  <c r="K46" i="9" s="1"/>
  <c r="B16" i="9" a="1"/>
  <c r="B16" i="9" s="1"/>
  <c r="E16" i="9" s="1"/>
  <c r="B34" i="9" a="1"/>
  <c r="B34" i="9" s="1"/>
  <c r="E34" i="9" s="1"/>
  <c r="B14" i="9" a="1"/>
  <c r="B14" i="9" s="1"/>
  <c r="E14" i="9" s="1"/>
  <c r="B26" i="9" a="1"/>
  <c r="B26" i="9" s="1"/>
  <c r="E26" i="9" s="1"/>
  <c r="B12" i="9" a="1"/>
  <c r="B12" i="9" s="1"/>
  <c r="E12" i="9" s="1"/>
  <c r="B15" i="9" a="1"/>
  <c r="B15" i="9" s="1"/>
  <c r="E15" i="9" s="1"/>
  <c r="B11" i="9" a="1"/>
  <c r="B11" i="9" s="1"/>
  <c r="E11" i="9" s="1"/>
  <c r="B51" i="9" a="1"/>
  <c r="B51" i="9" s="1"/>
  <c r="E51" i="9" s="1"/>
  <c r="B36" i="9" a="1"/>
  <c r="B36" i="9" s="1"/>
  <c r="E36" i="9" s="1"/>
  <c r="B49" i="9" a="1"/>
  <c r="B49" i="9" s="1"/>
  <c r="E49" i="9" s="1"/>
  <c r="B28" i="9" a="1"/>
  <c r="B28" i="9" s="1"/>
  <c r="E28" i="9" s="1"/>
  <c r="B47" i="9" a="1"/>
  <c r="B47" i="9" s="1"/>
  <c r="E47" i="9" s="1"/>
  <c r="B24" i="9" a="1"/>
  <c r="B24" i="9" s="1"/>
  <c r="E24" i="9" s="1"/>
  <c r="B45" i="9" a="1"/>
  <c r="B45" i="9" s="1"/>
  <c r="E45" i="9" s="1"/>
  <c r="H15" i="9" a="1"/>
  <c r="H15" i="9" s="1"/>
  <c r="K15" i="9" s="1"/>
  <c r="H12" i="9" a="1"/>
  <c r="H12" i="9" s="1"/>
  <c r="K12" i="9" s="1"/>
  <c r="H13" i="9" a="1"/>
  <c r="H13" i="9" s="1"/>
  <c r="K13" i="9" s="1"/>
  <c r="B52" i="9" a="1"/>
  <c r="B52" i="9" s="1"/>
  <c r="E52" i="9" s="1"/>
  <c r="H11" i="9" a="1"/>
  <c r="H11" i="9" s="1"/>
  <c r="K11" i="9" s="1"/>
  <c r="B48" i="9" a="1"/>
  <c r="B48" i="9" s="1"/>
  <c r="E48" i="9" s="1"/>
  <c r="H9" i="9" a="1"/>
  <c r="H9" i="9" s="1"/>
  <c r="K9" i="9" s="1"/>
  <c r="B40" i="9" a="1"/>
  <c r="B40" i="9" s="1"/>
  <c r="E40" i="9" s="1"/>
  <c r="B38" i="9" a="1"/>
  <c r="B38" i="9" s="1"/>
  <c r="E38" i="9" s="1"/>
  <c r="H14" i="9" a="1"/>
  <c r="H14" i="9" s="1"/>
  <c r="K14" i="9" s="1"/>
  <c r="B33" i="9" a="1"/>
  <c r="B33" i="9" s="1"/>
  <c r="E33" i="9" s="1"/>
  <c r="H22" i="9" a="1"/>
  <c r="H22" i="9" s="1"/>
  <c r="K22" i="9" s="1"/>
  <c r="B35" i="9" a="1"/>
  <c r="B35" i="9" s="1"/>
  <c r="E35" i="9" s="1"/>
  <c r="H26" i="9" a="1"/>
  <c r="H26" i="9" s="1"/>
  <c r="K26" i="9" s="1"/>
  <c r="B37" i="9" a="1"/>
  <c r="B37" i="9" s="1"/>
  <c r="E37" i="9" s="1"/>
  <c r="B13" i="9" a="1"/>
  <c r="B13" i="9" s="1"/>
  <c r="E13" i="9" s="1"/>
  <c r="B39" i="9" a="1"/>
  <c r="B39" i="9" s="1"/>
  <c r="E39" i="9" s="1"/>
  <c r="B22" i="9" a="1"/>
  <c r="B22" i="9" s="1"/>
  <c r="E22" i="9" s="1"/>
  <c r="B46" i="9" a="1"/>
  <c r="B46" i="9" s="1"/>
  <c r="E46" i="9" s="1"/>
  <c r="B23" i="9" a="1"/>
  <c r="B23" i="9" s="1"/>
  <c r="E23" i="9" s="1"/>
  <c r="B50" i="9" a="1"/>
  <c r="B50" i="9" s="1"/>
  <c r="E50" i="9" s="1"/>
  <c r="B25" i="9" a="1"/>
  <c r="B25" i="9" s="1"/>
  <c r="E25" i="9" s="1"/>
  <c r="H10" i="9" a="1"/>
  <c r="H10" i="9" s="1"/>
  <c r="K10" i="9" s="1"/>
  <c r="B27" i="9" a="1"/>
  <c r="B27" i="9" s="1"/>
  <c r="E27" i="9" s="1"/>
  <c r="H16" i="9" a="1"/>
  <c r="H16" i="9" s="1"/>
  <c r="K16" i="9" s="1"/>
  <c r="H34" i="9" a="1"/>
  <c r="H34" i="9" s="1"/>
  <c r="K34" i="9" s="1"/>
  <c r="H33" i="9" a="1"/>
  <c r="H33" i="9" s="1"/>
  <c r="K33" i="9" s="1"/>
  <c r="H36" i="9" a="1"/>
  <c r="H36" i="9" s="1"/>
  <c r="K36" i="9" s="1"/>
  <c r="H35" i="9" a="1"/>
  <c r="H35" i="9" s="1"/>
  <c r="K35" i="9" s="1"/>
  <c r="H38" i="9" a="1"/>
  <c r="H38" i="9" s="1"/>
  <c r="K38" i="9" s="1"/>
  <c r="H37" i="9" a="1"/>
  <c r="H37" i="9" s="1"/>
  <c r="K37" i="9" s="1"/>
  <c r="H40" i="9" a="1"/>
  <c r="H40" i="9" s="1"/>
  <c r="K40" i="9" s="1"/>
  <c r="H39" i="9" a="1"/>
  <c r="H39" i="9" s="1"/>
  <c r="K39" i="9" s="1"/>
  <c r="H21" i="9" a="1"/>
  <c r="H21" i="9" s="1"/>
  <c r="K21" i="9" s="1"/>
  <c r="H24" i="9" a="1"/>
  <c r="H24" i="9" s="1"/>
  <c r="K24" i="9" s="1"/>
  <c r="H23" i="9" a="1"/>
  <c r="H23" i="9" s="1"/>
  <c r="K23" i="9" s="1"/>
  <c r="H52" i="9" a="1"/>
  <c r="H52" i="9" s="1"/>
  <c r="K52" i="9" s="1"/>
  <c r="H25" i="9" a="1"/>
  <c r="H25" i="9" s="1"/>
  <c r="K25" i="9" s="1"/>
  <c r="H28" i="9" a="1"/>
  <c r="H28" i="9" s="1"/>
  <c r="K28" i="9" s="1"/>
  <c r="H27" i="9" a="1"/>
  <c r="H27" i="9" s="1"/>
  <c r="K27" i="9" s="1"/>
  <c r="H35" i="5" a="1"/>
  <c r="H35" i="5" s="1"/>
  <c r="K35" i="5" s="1"/>
  <c r="B15" i="5" a="1"/>
  <c r="B15" i="5" s="1"/>
  <c r="E15" i="5" s="1"/>
  <c r="B8" i="3" a="1"/>
  <c r="B8" i="3" s="1"/>
  <c r="H12" i="5" a="1"/>
  <c r="H12" i="5" s="1"/>
  <c r="K12" i="5" s="1"/>
  <c r="B19" i="3" a="1"/>
  <c r="B19" i="3" s="1"/>
  <c r="H15" i="5" a="1"/>
  <c r="H15" i="5" s="1"/>
  <c r="K15" i="5" s="1"/>
  <c r="B23" i="3" a="1"/>
  <c r="B23" i="3" s="1"/>
  <c r="H24" i="5" a="1"/>
  <c r="H24" i="5" s="1"/>
  <c r="K24" i="5" s="1"/>
  <c r="B39" i="3" a="1"/>
  <c r="B39" i="3" s="1"/>
  <c r="H27" i="5" a="1"/>
  <c r="H27" i="5" s="1"/>
  <c r="K27" i="5" s="1"/>
  <c r="B48" i="3" a="1"/>
  <c r="B48" i="3" s="1"/>
  <c r="H39" i="3" a="1"/>
  <c r="H39" i="3" s="1"/>
  <c r="B45" i="5" a="1"/>
  <c r="B45" i="5" s="1"/>
  <c r="E45" i="5" s="1"/>
  <c r="B20" i="5" a="1"/>
  <c r="B20" i="5" s="1"/>
  <c r="E20" i="5" s="1"/>
  <c r="B54" i="5" a="1"/>
  <c r="B54" i="5" s="1"/>
  <c r="E54" i="5" s="1"/>
  <c r="B29" i="5" a="1"/>
  <c r="B29" i="5" s="1"/>
  <c r="E29" i="5" s="1"/>
  <c r="B41" i="5" a="1"/>
  <c r="B41" i="5" s="1"/>
  <c r="E41" i="5" s="1"/>
  <c r="B16" i="5" a="1"/>
  <c r="B16" i="5" s="1"/>
  <c r="E16" i="5" s="1"/>
  <c r="B50" i="5" a="1"/>
  <c r="B50" i="5" s="1"/>
  <c r="E50" i="5" s="1"/>
  <c r="B25" i="5" a="1"/>
  <c r="B25" i="5" s="1"/>
  <c r="E25" i="5" s="1"/>
  <c r="B53" i="5" a="1"/>
  <c r="B53" i="5" s="1"/>
  <c r="E53" i="5" s="1"/>
  <c r="B28" i="5" a="1"/>
  <c r="B28" i="5" s="1"/>
  <c r="E28" i="5" s="1"/>
  <c r="B14" i="3" a="1"/>
  <c r="B14" i="3" s="1"/>
  <c r="H10" i="5" a="1"/>
  <c r="H10" i="5" s="1"/>
  <c r="K10" i="5" s="1"/>
  <c r="B18" i="3" a="1"/>
  <c r="B18" i="3" s="1"/>
  <c r="H20" i="5" a="1"/>
  <c r="H20" i="5" s="1"/>
  <c r="K20" i="5" s="1"/>
  <c r="B29" i="3" a="1"/>
  <c r="B29" i="3" s="1"/>
  <c r="H48" i="3" a="1"/>
  <c r="H48" i="3" s="1"/>
  <c r="B38" i="5" a="1"/>
  <c r="B38" i="5" s="1"/>
  <c r="E38" i="5" s="1"/>
  <c r="H59" i="3" a="1"/>
  <c r="H59" i="3" s="1"/>
  <c r="H38" i="3" a="1"/>
  <c r="H38" i="3" s="1"/>
  <c r="B59" i="3" a="1"/>
  <c r="B59" i="3" s="1"/>
  <c r="B37" i="5" a="1"/>
  <c r="B37" i="5" s="1"/>
  <c r="E37" i="5" s="1"/>
  <c r="H58" i="3" a="1"/>
  <c r="H58" i="3" s="1"/>
  <c r="B46" i="5" a="1"/>
  <c r="B46" i="5" s="1"/>
  <c r="E46" i="5" s="1"/>
  <c r="B21" i="5" a="1"/>
  <c r="B21" i="5" s="1"/>
  <c r="E21" i="5" s="1"/>
  <c r="B49" i="5" a="1"/>
  <c r="B49" i="5" s="1"/>
  <c r="E49" i="5" s="1"/>
  <c r="B24" i="5" a="1"/>
  <c r="B24" i="5" s="1"/>
  <c r="E24" i="5" s="1"/>
  <c r="B14" i="5" a="1"/>
  <c r="B14" i="5" s="1"/>
  <c r="E14" i="5" s="1"/>
  <c r="B9" i="3" a="1"/>
  <c r="B9" i="3" s="1"/>
  <c r="H23" i="5" a="1"/>
  <c r="H23" i="5" s="1"/>
  <c r="K23" i="5" s="1"/>
  <c r="B38" i="3" a="1"/>
  <c r="B38" i="3" s="1"/>
  <c r="H29" i="3" a="1"/>
  <c r="H29" i="3" s="1"/>
  <c r="H19" i="5" a="1"/>
  <c r="H19" i="5" s="1"/>
  <c r="K19" i="5" s="1"/>
  <c r="B28" i="3" a="1"/>
  <c r="B28" i="3" s="1"/>
  <c r="H28" i="5" a="1"/>
  <c r="H28" i="5" s="1"/>
  <c r="K28" i="5" s="1"/>
  <c r="B49" i="3" a="1"/>
  <c r="B49" i="3" s="1"/>
  <c r="H28" i="3" a="1"/>
  <c r="H28" i="3" s="1"/>
  <c r="H49" i="3" a="1"/>
  <c r="H49" i="3" s="1"/>
  <c r="B58" i="3" a="1"/>
  <c r="B58" i="3" s="1"/>
  <c r="B42" i="5" a="1"/>
  <c r="B42" i="5" s="1"/>
  <c r="E42" i="5" s="1"/>
  <c r="B17" i="5" a="1"/>
  <c r="B17" i="5" s="1"/>
  <c r="E17" i="5" s="1"/>
  <c r="B11" i="5" a="1"/>
  <c r="B11" i="5" s="1"/>
  <c r="E11" i="5" s="1"/>
  <c r="B13" i="3" a="1"/>
  <c r="B13" i="3" s="1"/>
  <c r="H16" i="5" a="1"/>
  <c r="H16" i="5" s="1"/>
  <c r="K16" i="5" s="1"/>
  <c r="B24" i="3" a="1"/>
  <c r="B24" i="3" s="1"/>
  <c r="H9" i="3" a="1"/>
  <c r="H9" i="3" s="1"/>
  <c r="B12" i="5" a="1"/>
  <c r="B12" i="5" s="1"/>
  <c r="E12" i="5" s="1"/>
  <c r="B26" i="5" a="1"/>
  <c r="B26" i="5" s="1"/>
  <c r="E26" i="5" s="1"/>
  <c r="B51" i="5" a="1"/>
  <c r="B51" i="5" s="1"/>
  <c r="E51" i="5" s="1"/>
  <c r="B23" i="5" a="1"/>
  <c r="B23" i="5" s="1"/>
  <c r="E23" i="5" s="1"/>
  <c r="B48" i="5" a="1"/>
  <c r="B48" i="5" s="1"/>
  <c r="E48" i="5" s="1"/>
  <c r="H63" i="3" a="1"/>
  <c r="H63" i="3" s="1"/>
  <c r="B39" i="5" a="1"/>
  <c r="B39" i="5" s="1"/>
  <c r="E39" i="5" s="1"/>
  <c r="B64" i="3" a="1"/>
  <c r="B64" i="3" s="1"/>
  <c r="B36" i="5" a="1"/>
  <c r="B36" i="5" s="1"/>
  <c r="E36" i="5" s="1"/>
  <c r="H43" i="3" a="1"/>
  <c r="H43" i="3" s="1"/>
  <c r="H34" i="3" a="1"/>
  <c r="H34" i="3" s="1"/>
  <c r="B43" i="3" a="1"/>
  <c r="B43" i="3" s="1"/>
  <c r="H25" i="5" a="1"/>
  <c r="H25" i="5" s="1"/>
  <c r="K25" i="5" s="1"/>
  <c r="B34" i="3" a="1"/>
  <c r="B34" i="3" s="1"/>
  <c r="H22" i="5" a="1"/>
  <c r="H22" i="5" s="1"/>
  <c r="K22" i="5" s="1"/>
  <c r="H18" i="3" a="1"/>
  <c r="H18" i="3" s="1"/>
  <c r="H13" i="5" a="1"/>
  <c r="H13" i="5" s="1"/>
  <c r="K13" i="5" s="1"/>
  <c r="H14" i="3" a="1"/>
  <c r="H14" i="3" s="1"/>
  <c r="H9" i="5" a="1"/>
  <c r="H9" i="5" s="1"/>
  <c r="K9" i="5" s="1"/>
  <c r="B30" i="5" a="1"/>
  <c r="B30" i="5" s="1"/>
  <c r="E30" i="5" s="1"/>
  <c r="B55" i="5" a="1"/>
  <c r="B55" i="5" s="1"/>
  <c r="E55" i="5" s="1"/>
  <c r="B27" i="5" a="1"/>
  <c r="B27" i="5" s="1"/>
  <c r="E27" i="5" s="1"/>
  <c r="B52" i="5" a="1"/>
  <c r="B52" i="5" s="1"/>
  <c r="E52" i="5" s="1"/>
  <c r="B18" i="5" a="1"/>
  <c r="B18" i="5" s="1"/>
  <c r="E18" i="5" s="1"/>
  <c r="B43" i="5" a="1"/>
  <c r="B43" i="5" s="1"/>
  <c r="E43" i="5" s="1"/>
  <c r="H64" i="3" a="1"/>
  <c r="H64" i="3" s="1"/>
  <c r="B40" i="5" a="1"/>
  <c r="B40" i="5" s="1"/>
  <c r="E40" i="5" s="1"/>
  <c r="H53" i="3" a="1"/>
  <c r="H53" i="3" s="1"/>
  <c r="H44" i="3" a="1"/>
  <c r="H44" i="3" s="1"/>
  <c r="B53" i="3" a="1"/>
  <c r="B53" i="3" s="1"/>
  <c r="H29" i="5" a="1"/>
  <c r="H29" i="5" s="1"/>
  <c r="K29" i="5" s="1"/>
  <c r="B44" i="3" a="1"/>
  <c r="B44" i="3" s="1"/>
  <c r="H26" i="5" a="1"/>
  <c r="H26" i="5" s="1"/>
  <c r="K26" i="5" s="1"/>
  <c r="H23" i="3" a="1"/>
  <c r="H23" i="3" s="1"/>
  <c r="H17" i="5" a="1"/>
  <c r="H17" i="5" s="1"/>
  <c r="K17" i="5" s="1"/>
  <c r="H19" i="3" a="1"/>
  <c r="H19" i="3" s="1"/>
  <c r="H14" i="5" a="1"/>
  <c r="H14" i="5" s="1"/>
  <c r="K14" i="5" s="1"/>
  <c r="H8" i="3" a="1"/>
  <c r="H8" i="3" s="1"/>
  <c r="B13" i="5" a="1"/>
  <c r="B13" i="5" s="1"/>
  <c r="E13" i="5" s="1"/>
  <c r="B56" i="5" a="1"/>
  <c r="B56" i="5" s="1"/>
  <c r="E56" i="5" s="1"/>
  <c r="B22" i="5" a="1"/>
  <c r="B22" i="5" s="1"/>
  <c r="E22" i="5" s="1"/>
  <c r="B47" i="5" a="1"/>
  <c r="B47" i="5" s="1"/>
  <c r="E47" i="5" s="1"/>
  <c r="B19" i="5" a="1"/>
  <c r="B19" i="5" s="1"/>
  <c r="E19" i="5" s="1"/>
  <c r="B44" i="5" a="1"/>
  <c r="B44" i="5" s="1"/>
  <c r="E44" i="5" s="1"/>
  <c r="B63" i="3" a="1"/>
  <c r="B63" i="3" s="1"/>
  <c r="B35" i="5" a="1"/>
  <c r="B35" i="5" s="1"/>
  <c r="E35" i="5" s="1"/>
  <c r="H54" i="3" a="1"/>
  <c r="H54" i="3" s="1"/>
  <c r="H33" i="3" a="1"/>
  <c r="H33" i="3" s="1"/>
  <c r="B54" i="3" a="1"/>
  <c r="B54" i="3" s="1"/>
  <c r="H30" i="5" a="1"/>
  <c r="H30" i="5" s="1"/>
  <c r="K30" i="5" s="1"/>
  <c r="B33" i="3" a="1"/>
  <c r="B33" i="3" s="1"/>
  <c r="H21" i="5" a="1"/>
  <c r="H21" i="5" s="1"/>
  <c r="K21" i="5" s="1"/>
  <c r="H24" i="3" a="1"/>
  <c r="H24" i="3" s="1"/>
  <c r="H18" i="5" a="1"/>
  <c r="H18" i="5" s="1"/>
  <c r="K18" i="5" s="1"/>
  <c r="H13" i="3" a="1"/>
  <c r="H13" i="3" s="1"/>
  <c r="H11" i="5" a="1"/>
  <c r="H11" i="5" s="1"/>
  <c r="K11" i="5" s="1"/>
  <c r="C38" i="3" l="1"/>
  <c r="E38" i="3"/>
  <c r="C15" i="15" s="1"/>
  <c r="D38" i="3"/>
  <c r="B15" i="15" s="1"/>
  <c r="G36" i="14"/>
  <c r="J49" i="14"/>
  <c r="G63" i="14"/>
  <c r="J76" i="14"/>
  <c r="G25" i="14"/>
  <c r="J38" i="14"/>
  <c r="G86" i="14"/>
  <c r="J99" i="14"/>
  <c r="G75" i="14"/>
  <c r="J88" i="14"/>
  <c r="G14" i="14"/>
  <c r="J27" i="14"/>
  <c r="G43" i="14"/>
  <c r="J56" i="14"/>
  <c r="G48" i="14"/>
  <c r="J61" i="14"/>
  <c r="G30" i="14"/>
  <c r="J43" i="14"/>
  <c r="G10" i="14"/>
  <c r="J23" i="14"/>
  <c r="G4" i="14"/>
  <c r="J17" i="14"/>
  <c r="G50" i="14"/>
  <c r="J63" i="14"/>
  <c r="D39" i="3"/>
  <c r="E15" i="15" s="1"/>
  <c r="C39" i="3"/>
  <c r="D15" i="15" s="1"/>
  <c r="E39" i="3"/>
  <c r="F15" i="15" s="1"/>
  <c r="G29" i="14"/>
  <c r="J42" i="14"/>
  <c r="G16" i="14"/>
  <c r="J29" i="14"/>
  <c r="G72" i="14"/>
  <c r="J85" i="14"/>
  <c r="G5" i="14"/>
  <c r="J18" i="14"/>
  <c r="G31" i="14"/>
  <c r="J44" i="14"/>
  <c r="G87" i="14"/>
  <c r="J100" i="14"/>
  <c r="G93" i="14"/>
  <c r="J12" i="14"/>
  <c r="G6" i="14"/>
  <c r="J19" i="14"/>
  <c r="G65" i="14"/>
  <c r="J78" i="14"/>
  <c r="G40" i="14"/>
  <c r="J53" i="14"/>
  <c r="G13" i="14"/>
  <c r="G57" i="14"/>
  <c r="G96" i="14"/>
  <c r="G77" i="14"/>
  <c r="G97" i="14"/>
  <c r="G88" i="14"/>
  <c r="G68" i="14"/>
  <c r="G47" i="14"/>
  <c r="G89" i="14"/>
  <c r="G46" i="14"/>
  <c r="G54" i="14"/>
  <c r="G23" i="14"/>
  <c r="G80" i="14"/>
  <c r="G71" i="14"/>
  <c r="G7" i="14"/>
  <c r="G51" i="14"/>
  <c r="G19" i="14"/>
  <c r="G90" i="14"/>
  <c r="G102" i="14"/>
  <c r="G44" i="14"/>
  <c r="G21" i="14"/>
  <c r="G53" i="14"/>
  <c r="G92" i="14"/>
  <c r="G35" i="14"/>
  <c r="G11" i="14"/>
  <c r="G91" i="14"/>
  <c r="G41" i="14"/>
  <c r="G42" i="14"/>
  <c r="G85" i="14"/>
  <c r="G3" i="14"/>
  <c r="G62" i="14"/>
  <c r="G64" i="14"/>
  <c r="G34" i="14"/>
  <c r="G20" i="14"/>
  <c r="G66" i="14"/>
  <c r="G84" i="14"/>
  <c r="G83" i="14"/>
  <c r="G45" i="14"/>
  <c r="G12" i="14"/>
  <c r="G17" i="14"/>
  <c r="G24" i="14"/>
  <c r="G82" i="14"/>
  <c r="G55" i="14"/>
  <c r="G37" i="14"/>
  <c r="G67" i="14"/>
  <c r="G95" i="14"/>
  <c r="G101" i="14"/>
  <c r="G76" i="14"/>
  <c r="G33" i="14"/>
  <c r="G73" i="14"/>
  <c r="G26" i="14"/>
  <c r="G39" i="14"/>
  <c r="G70" i="14"/>
  <c r="G32" i="14"/>
  <c r="G49" i="14"/>
  <c r="G60" i="14"/>
  <c r="G9" i="14"/>
  <c r="G100" i="14"/>
  <c r="G8" i="14"/>
  <c r="G56" i="14"/>
  <c r="G69" i="14"/>
  <c r="G15" i="14"/>
  <c r="G59" i="14"/>
  <c r="G99" i="14"/>
  <c r="G78" i="14"/>
  <c r="G81" i="14"/>
  <c r="G18" i="14"/>
  <c r="G58" i="14"/>
  <c r="G38" i="14"/>
  <c r="G61" i="14"/>
  <c r="G98" i="14"/>
  <c r="G28" i="14"/>
  <c r="G94" i="14"/>
  <c r="G52" i="14"/>
  <c r="G27" i="14"/>
  <c r="G22" i="14"/>
  <c r="G74" i="14"/>
  <c r="G79" i="14"/>
  <c r="D53" i="10"/>
  <c r="B53" i="10"/>
  <c r="C53" i="10"/>
  <c r="D30" i="10"/>
  <c r="C30" i="10"/>
  <c r="B30" i="10"/>
  <c r="C74" i="10"/>
  <c r="B74" i="10"/>
  <c r="D74" i="10"/>
  <c r="B43" i="10"/>
  <c r="D43" i="10"/>
  <c r="C43" i="10"/>
  <c r="C13" i="10"/>
  <c r="B13" i="10"/>
  <c r="D13" i="10"/>
  <c r="D56" i="10"/>
  <c r="C56" i="10"/>
  <c r="B56" i="10"/>
  <c r="D9" i="9"/>
  <c r="G3" i="16" s="1"/>
  <c r="C9" i="9"/>
  <c r="F3" i="16" s="1"/>
  <c r="D87" i="10"/>
  <c r="C70" i="14" s="1"/>
  <c r="C87" i="10"/>
  <c r="B87" i="10"/>
  <c r="D89" i="10"/>
  <c r="C89" i="10"/>
  <c r="B89" i="10"/>
  <c r="C94" i="10"/>
  <c r="D94" i="10"/>
  <c r="B94" i="10"/>
  <c r="D49" i="10"/>
  <c r="B49" i="10"/>
  <c r="C49" i="10"/>
  <c r="C22" i="10"/>
  <c r="D22" i="10"/>
  <c r="B22" i="10"/>
  <c r="C66" i="10"/>
  <c r="B66" i="10"/>
  <c r="D66" i="10"/>
  <c r="D12" i="10"/>
  <c r="C12" i="10"/>
  <c r="B12" i="10"/>
  <c r="D105" i="10"/>
  <c r="C105" i="10"/>
  <c r="B105" i="10"/>
  <c r="C85" i="10"/>
  <c r="D85" i="10"/>
  <c r="B85" i="10"/>
  <c r="D48" i="10"/>
  <c r="C48" i="10"/>
  <c r="B48" i="10"/>
  <c r="B64" i="10"/>
  <c r="C64" i="10"/>
  <c r="D64" i="10"/>
  <c r="C77" i="10"/>
  <c r="D77" i="10"/>
  <c r="B77" i="10"/>
  <c r="B104" i="10"/>
  <c r="C104" i="10"/>
  <c r="D104" i="10"/>
  <c r="D106" i="10"/>
  <c r="C106" i="10"/>
  <c r="B106" i="10"/>
  <c r="C26" i="10"/>
  <c r="D26" i="10"/>
  <c r="B26" i="10"/>
  <c r="D16" i="10"/>
  <c r="C16" i="10"/>
  <c r="B16" i="10"/>
  <c r="C23" i="10"/>
  <c r="B23" i="10"/>
  <c r="D23" i="10"/>
  <c r="D63" i="10"/>
  <c r="C63" i="10"/>
  <c r="B63" i="10"/>
  <c r="C82" i="10"/>
  <c r="B82" i="10"/>
  <c r="D82" i="10"/>
  <c r="D57" i="10"/>
  <c r="B57" i="10"/>
  <c r="C57" i="10"/>
  <c r="D9" i="10"/>
  <c r="C9" i="10"/>
  <c r="B100" i="14" s="1"/>
  <c r="B9" i="10"/>
  <c r="C25" i="10"/>
  <c r="B8" i="14" s="1"/>
  <c r="D25" i="10"/>
  <c r="B25" i="10"/>
  <c r="D71" i="10"/>
  <c r="C71" i="10"/>
  <c r="B71" i="10"/>
  <c r="D73" i="10"/>
  <c r="C73" i="10"/>
  <c r="B73" i="10"/>
  <c r="C86" i="10"/>
  <c r="D86" i="10"/>
  <c r="C69" i="14" s="1"/>
  <c r="B86" i="10"/>
  <c r="D32" i="10"/>
  <c r="C32" i="10"/>
  <c r="B32" i="10"/>
  <c r="C76" i="10"/>
  <c r="D76" i="10"/>
  <c r="C59" i="14" s="1"/>
  <c r="B76" i="10"/>
  <c r="D40" i="10"/>
  <c r="C40" i="10"/>
  <c r="B40" i="10"/>
  <c r="D10" i="10"/>
  <c r="B10" i="10"/>
  <c r="C10" i="10"/>
  <c r="D95" i="10"/>
  <c r="C95" i="10"/>
  <c r="B95" i="10"/>
  <c r="D97" i="10"/>
  <c r="C97" i="10"/>
  <c r="B97" i="10"/>
  <c r="D98" i="10"/>
  <c r="C81" i="14" s="1"/>
  <c r="C98" i="10"/>
  <c r="B98" i="10"/>
  <c r="B35" i="10"/>
  <c r="D35" i="10"/>
  <c r="C18" i="14" s="1"/>
  <c r="C35" i="10"/>
  <c r="D75" i="10"/>
  <c r="C75" i="10"/>
  <c r="B75" i="10"/>
  <c r="B55" i="10"/>
  <c r="D55" i="10"/>
  <c r="C55" i="10"/>
  <c r="C78" i="10"/>
  <c r="D78" i="10"/>
  <c r="B78" i="10"/>
  <c r="C11" i="10"/>
  <c r="D11" i="10"/>
  <c r="B11" i="10"/>
  <c r="D45" i="10"/>
  <c r="C28" i="14" s="1"/>
  <c r="B45" i="10"/>
  <c r="C45" i="10"/>
  <c r="C15" i="10"/>
  <c r="B94" i="14" s="1"/>
  <c r="D15" i="10"/>
  <c r="B15" i="10"/>
  <c r="C69" i="10"/>
  <c r="D69" i="10"/>
  <c r="B69" i="10"/>
  <c r="D44" i="10"/>
  <c r="C44" i="10"/>
  <c r="B44" i="10"/>
  <c r="B39" i="10"/>
  <c r="D39" i="10"/>
  <c r="C39" i="10"/>
  <c r="D91" i="10"/>
  <c r="C74" i="14" s="1"/>
  <c r="B91" i="10"/>
  <c r="C91" i="10"/>
  <c r="B96" i="10"/>
  <c r="C96" i="10"/>
  <c r="D96" i="10"/>
  <c r="B88" i="10"/>
  <c r="C88" i="10"/>
  <c r="D88" i="10"/>
  <c r="C46" i="10"/>
  <c r="D46" i="10"/>
  <c r="B46" i="10"/>
  <c r="D24" i="10"/>
  <c r="B24" i="10"/>
  <c r="C24" i="10"/>
  <c r="B7" i="14" s="1"/>
  <c r="C68" i="10"/>
  <c r="B68" i="10"/>
  <c r="D68" i="10"/>
  <c r="C51" i="14" s="1"/>
  <c r="D36" i="10"/>
  <c r="C36" i="10"/>
  <c r="B36" i="10"/>
  <c r="D33" i="10"/>
  <c r="C33" i="10"/>
  <c r="B33" i="10"/>
  <c r="C19" i="10"/>
  <c r="B90" i="14" s="1"/>
  <c r="D19" i="10"/>
  <c r="C90" i="14" s="1"/>
  <c r="B19" i="10"/>
  <c r="C7" i="10"/>
  <c r="D7" i="10"/>
  <c r="B7" i="10"/>
  <c r="C59" i="10"/>
  <c r="B59" i="10"/>
  <c r="D59" i="10"/>
  <c r="C61" i="10"/>
  <c r="D61" i="10"/>
  <c r="B61" i="10"/>
  <c r="B80" i="10"/>
  <c r="C80" i="10"/>
  <c r="D80" i="10"/>
  <c r="C42" i="10"/>
  <c r="D42" i="10"/>
  <c r="B42" i="10"/>
  <c r="C38" i="10"/>
  <c r="D38" i="10"/>
  <c r="B38" i="10"/>
  <c r="D103" i="10"/>
  <c r="C103" i="10"/>
  <c r="B103" i="10"/>
  <c r="C102" i="10"/>
  <c r="D102" i="10"/>
  <c r="C85" i="14" s="1"/>
  <c r="B102" i="10"/>
  <c r="C92" i="10"/>
  <c r="B92" i="10"/>
  <c r="D92" i="10"/>
  <c r="D20" i="10"/>
  <c r="C20" i="10"/>
  <c r="B3" i="14" s="1"/>
  <c r="B20" i="10"/>
  <c r="D31" i="10"/>
  <c r="C31" i="10"/>
  <c r="B31" i="10"/>
  <c r="D79" i="10"/>
  <c r="C79" i="10"/>
  <c r="B62" i="14" s="1"/>
  <c r="B79" i="10"/>
  <c r="D81" i="10"/>
  <c r="C81" i="10"/>
  <c r="B81" i="10"/>
  <c r="B51" i="10"/>
  <c r="D51" i="10"/>
  <c r="C34" i="14" s="1"/>
  <c r="C51" i="10"/>
  <c r="C70" i="10"/>
  <c r="B53" i="14" s="1"/>
  <c r="D70" i="10"/>
  <c r="B70" i="10"/>
  <c r="C60" i="10"/>
  <c r="D60" i="10"/>
  <c r="B60" i="10"/>
  <c r="C17" i="10"/>
  <c r="D17" i="10"/>
  <c r="B17" i="10"/>
  <c r="D65" i="10"/>
  <c r="C65" i="10"/>
  <c r="B65" i="10"/>
  <c r="D37" i="10"/>
  <c r="B37" i="10"/>
  <c r="C37" i="10"/>
  <c r="D83" i="10"/>
  <c r="B83" i="10"/>
  <c r="C83" i="10"/>
  <c r="C101" i="10"/>
  <c r="B84" i="14" s="1"/>
  <c r="D101" i="10"/>
  <c r="C84" i="14" s="1"/>
  <c r="B101" i="10"/>
  <c r="C100" i="10"/>
  <c r="B100" i="10"/>
  <c r="D100" i="10"/>
  <c r="D52" i="10"/>
  <c r="C52" i="10"/>
  <c r="B52" i="10"/>
  <c r="D28" i="10"/>
  <c r="C28" i="10"/>
  <c r="B28" i="10"/>
  <c r="B47" i="10"/>
  <c r="D47" i="10"/>
  <c r="C47" i="10"/>
  <c r="C18" i="10"/>
  <c r="B91" i="14" s="1"/>
  <c r="D18" i="10"/>
  <c r="B18" i="10"/>
  <c r="C62" i="10"/>
  <c r="B45" i="14" s="1"/>
  <c r="D62" i="10"/>
  <c r="B62" i="10"/>
  <c r="C27" i="10"/>
  <c r="D27" i="10"/>
  <c r="B27" i="10"/>
  <c r="C21" i="10"/>
  <c r="B21" i="10"/>
  <c r="D21" i="10"/>
  <c r="D67" i="10"/>
  <c r="C67" i="10"/>
  <c r="B67" i="10"/>
  <c r="C58" i="10"/>
  <c r="B58" i="10"/>
  <c r="D58" i="10"/>
  <c r="B29" i="10"/>
  <c r="C29" i="10"/>
  <c r="D29" i="10"/>
  <c r="D34" i="10"/>
  <c r="C34" i="10"/>
  <c r="B34" i="10"/>
  <c r="D41" i="10"/>
  <c r="B41" i="10"/>
  <c r="C41" i="10"/>
  <c r="D99" i="10"/>
  <c r="B99" i="10"/>
  <c r="C99" i="10"/>
  <c r="B72" i="10"/>
  <c r="C72" i="10"/>
  <c r="D72" i="10"/>
  <c r="C54" i="10"/>
  <c r="D54" i="10"/>
  <c r="B54" i="10"/>
  <c r="C84" i="10"/>
  <c r="B84" i="10"/>
  <c r="D84" i="10"/>
  <c r="C67" i="14" s="1"/>
  <c r="D14" i="10"/>
  <c r="C95" i="14" s="1"/>
  <c r="C14" i="10"/>
  <c r="B14" i="10"/>
  <c r="D8" i="10"/>
  <c r="C8" i="10"/>
  <c r="B8" i="10"/>
  <c r="C93" i="10"/>
  <c r="D93" i="10"/>
  <c r="B93" i="10"/>
  <c r="C50" i="10"/>
  <c r="D50" i="10"/>
  <c r="B50" i="10"/>
  <c r="D90" i="10"/>
  <c r="C90" i="10"/>
  <c r="B90" i="10"/>
  <c r="Z6" i="16"/>
  <c r="I27" i="9"/>
  <c r="X6" i="16" s="1"/>
  <c r="J27" i="9"/>
  <c r="Y6" i="16" s="1"/>
  <c r="T6" i="16"/>
  <c r="I25" i="9"/>
  <c r="R6" i="16" s="1"/>
  <c r="J25" i="9"/>
  <c r="S6" i="16" s="1"/>
  <c r="N6" i="16"/>
  <c r="I23" i="9"/>
  <c r="L6" i="16" s="1"/>
  <c r="J23" i="9"/>
  <c r="M6" i="16" s="1"/>
  <c r="I21" i="9"/>
  <c r="F6" i="16" s="1"/>
  <c r="J21" i="9"/>
  <c r="G6" i="16" s="1"/>
  <c r="AC8" i="16"/>
  <c r="I40" i="9"/>
  <c r="AA8" i="16" s="1"/>
  <c r="J40" i="9"/>
  <c r="AB8" i="16" s="1"/>
  <c r="I38" i="9"/>
  <c r="U8" i="16" s="1"/>
  <c r="J38" i="9"/>
  <c r="V8" i="16" s="1"/>
  <c r="W8" i="16"/>
  <c r="Q8" i="16"/>
  <c r="I36" i="9"/>
  <c r="O8" i="16" s="1"/>
  <c r="J36" i="9"/>
  <c r="P8" i="16" s="1"/>
  <c r="K8" i="16"/>
  <c r="I34" i="9"/>
  <c r="I8" i="16" s="1"/>
  <c r="J34" i="9"/>
  <c r="J8" i="16" s="1"/>
  <c r="Z5" i="16"/>
  <c r="D27" i="9"/>
  <c r="Y5" i="16" s="1"/>
  <c r="C27" i="9"/>
  <c r="X5" i="16" s="1"/>
  <c r="T5" i="16"/>
  <c r="D25" i="9"/>
  <c r="S5" i="16" s="1"/>
  <c r="C25" i="9"/>
  <c r="R5" i="16" s="1"/>
  <c r="N5" i="16"/>
  <c r="D23" i="9"/>
  <c r="M5" i="16" s="1"/>
  <c r="C23" i="9"/>
  <c r="L5" i="16" s="1"/>
  <c r="K5" i="16"/>
  <c r="C22" i="9"/>
  <c r="I5" i="16" s="1"/>
  <c r="D22" i="9"/>
  <c r="J5" i="16" s="1"/>
  <c r="T3" i="16"/>
  <c r="D13" i="9"/>
  <c r="S3" i="16" s="1"/>
  <c r="C13" i="9"/>
  <c r="R3" i="16" s="1"/>
  <c r="W6" i="16"/>
  <c r="J26" i="9"/>
  <c r="V6" i="16" s="1"/>
  <c r="I26" i="9"/>
  <c r="U6" i="16" s="1"/>
  <c r="K6" i="16"/>
  <c r="I22" i="9"/>
  <c r="I6" i="16" s="1"/>
  <c r="J22" i="9"/>
  <c r="J6" i="16" s="1"/>
  <c r="W4" i="16"/>
  <c r="J14" i="9"/>
  <c r="V4" i="16" s="1"/>
  <c r="I14" i="9"/>
  <c r="U4" i="16" s="1"/>
  <c r="D40" i="9"/>
  <c r="AB7" i="16" s="1"/>
  <c r="C40" i="9"/>
  <c r="AA7" i="16" s="1"/>
  <c r="AC7" i="16"/>
  <c r="D48" i="9"/>
  <c r="P9" i="16" s="1"/>
  <c r="C48" i="9"/>
  <c r="O9" i="16" s="1"/>
  <c r="Q9" i="16"/>
  <c r="D52" i="9"/>
  <c r="AB9" i="16" s="1"/>
  <c r="C52" i="9"/>
  <c r="AA9" i="16" s="1"/>
  <c r="AC9" i="16"/>
  <c r="I12" i="9"/>
  <c r="O4" i="16" s="1"/>
  <c r="J12" i="9"/>
  <c r="P4" i="16" s="1"/>
  <c r="Q4" i="16"/>
  <c r="D45" i="9"/>
  <c r="G9" i="16" s="1"/>
  <c r="C45" i="9"/>
  <c r="F9" i="16" s="1"/>
  <c r="D47" i="9"/>
  <c r="M9" i="16" s="1"/>
  <c r="C47" i="9"/>
  <c r="L9" i="16" s="1"/>
  <c r="N9" i="16"/>
  <c r="D49" i="9"/>
  <c r="S9" i="16" s="1"/>
  <c r="C49" i="9"/>
  <c r="R9" i="16" s="1"/>
  <c r="T9" i="16"/>
  <c r="D51" i="9"/>
  <c r="Y9" i="16" s="1"/>
  <c r="C51" i="9"/>
  <c r="X9" i="16" s="1"/>
  <c r="Z9" i="16"/>
  <c r="K3" i="16"/>
  <c r="D10" i="9"/>
  <c r="J3" i="16" s="1"/>
  <c r="C10" i="9"/>
  <c r="I3" i="16" s="1"/>
  <c r="C12" i="9"/>
  <c r="O3" i="16" s="1"/>
  <c r="Q3" i="16"/>
  <c r="D12" i="9"/>
  <c r="P3" i="16" s="1"/>
  <c r="W3" i="16"/>
  <c r="D14" i="9"/>
  <c r="V3" i="16" s="1"/>
  <c r="C14" i="9"/>
  <c r="U3" i="16" s="1"/>
  <c r="C16" i="9"/>
  <c r="AA3" i="16" s="1"/>
  <c r="D16" i="9"/>
  <c r="AB3" i="16" s="1"/>
  <c r="AC3" i="16"/>
  <c r="I45" i="9"/>
  <c r="F10" i="16" s="1"/>
  <c r="J45" i="9"/>
  <c r="G10" i="16" s="1"/>
  <c r="N10" i="16"/>
  <c r="J47" i="9"/>
  <c r="M10" i="16" s="1"/>
  <c r="I47" i="9"/>
  <c r="L10" i="16" s="1"/>
  <c r="T10" i="16"/>
  <c r="I49" i="9"/>
  <c r="R10" i="16" s="1"/>
  <c r="J49" i="9"/>
  <c r="S10" i="16" s="1"/>
  <c r="D21" i="9"/>
  <c r="G5" i="16" s="1"/>
  <c r="C21" i="9"/>
  <c r="F5" i="16" s="1"/>
  <c r="AC6" i="16"/>
  <c r="J28" i="9"/>
  <c r="AB6" i="16" s="1"/>
  <c r="I28" i="9"/>
  <c r="AA6" i="16" s="1"/>
  <c r="AC10" i="16"/>
  <c r="J52" i="9"/>
  <c r="AB10" i="16" s="1"/>
  <c r="I52" i="9"/>
  <c r="AA10" i="16" s="1"/>
  <c r="Q6" i="16"/>
  <c r="I24" i="9"/>
  <c r="O6" i="16" s="1"/>
  <c r="J24" i="9"/>
  <c r="P6" i="16" s="1"/>
  <c r="Z8" i="16"/>
  <c r="J39" i="9"/>
  <c r="Y8" i="16" s="1"/>
  <c r="I39" i="9"/>
  <c r="X8" i="16" s="1"/>
  <c r="T8" i="16"/>
  <c r="I37" i="9"/>
  <c r="R8" i="16" s="1"/>
  <c r="J37" i="9"/>
  <c r="S8" i="16" s="1"/>
  <c r="N8" i="16"/>
  <c r="I35" i="9"/>
  <c r="L8" i="16" s="1"/>
  <c r="J35" i="9"/>
  <c r="M8" i="16" s="1"/>
  <c r="I33" i="9"/>
  <c r="F8" i="16" s="1"/>
  <c r="J33" i="9"/>
  <c r="G8" i="16" s="1"/>
  <c r="AC4" i="16"/>
  <c r="I16" i="9"/>
  <c r="AA4" i="16" s="1"/>
  <c r="J16" i="9"/>
  <c r="AB4" i="16" s="1"/>
  <c r="K4" i="16"/>
  <c r="J10" i="9"/>
  <c r="J4" i="16" s="1"/>
  <c r="I10" i="9"/>
  <c r="I4" i="16" s="1"/>
  <c r="D50" i="9"/>
  <c r="V9" i="16" s="1"/>
  <c r="C50" i="9"/>
  <c r="U9" i="16" s="1"/>
  <c r="W9" i="16"/>
  <c r="D46" i="9"/>
  <c r="J9" i="16" s="1"/>
  <c r="C46" i="9"/>
  <c r="I9" i="16" s="1"/>
  <c r="K9" i="16"/>
  <c r="D39" i="9"/>
  <c r="Y7" i="16" s="1"/>
  <c r="C39" i="9"/>
  <c r="X7" i="16" s="1"/>
  <c r="Z7" i="16"/>
  <c r="D37" i="9"/>
  <c r="S7" i="16" s="1"/>
  <c r="C37" i="9"/>
  <c r="R7" i="16" s="1"/>
  <c r="T7" i="16"/>
  <c r="D35" i="9"/>
  <c r="M7" i="16" s="1"/>
  <c r="C35" i="9"/>
  <c r="L7" i="16" s="1"/>
  <c r="N7" i="16"/>
  <c r="D33" i="9"/>
  <c r="G7" i="16" s="1"/>
  <c r="C33" i="9"/>
  <c r="F7" i="16" s="1"/>
  <c r="D38" i="9"/>
  <c r="V7" i="16" s="1"/>
  <c r="C38" i="9"/>
  <c r="U7" i="16" s="1"/>
  <c r="W7" i="16"/>
  <c r="I9" i="9"/>
  <c r="F4" i="16" s="1"/>
  <c r="J9" i="9"/>
  <c r="G4" i="16" s="1"/>
  <c r="N4" i="16"/>
  <c r="J11" i="9"/>
  <c r="M4" i="16" s="1"/>
  <c r="I11" i="9"/>
  <c r="L4" i="16" s="1"/>
  <c r="T4" i="16"/>
  <c r="I13" i="9"/>
  <c r="R4" i="16" s="1"/>
  <c r="J13" i="9"/>
  <c r="S4" i="16" s="1"/>
  <c r="Z4" i="16"/>
  <c r="J15" i="9"/>
  <c r="Y4" i="16" s="1"/>
  <c r="I15" i="9"/>
  <c r="X4" i="16" s="1"/>
  <c r="Q5" i="16"/>
  <c r="C24" i="9"/>
  <c r="O5" i="16" s="1"/>
  <c r="D24" i="9"/>
  <c r="P5" i="16" s="1"/>
  <c r="AC5" i="16"/>
  <c r="D28" i="9"/>
  <c r="AB5" i="16" s="1"/>
  <c r="C28" i="9"/>
  <c r="AA5" i="16" s="1"/>
  <c r="D36" i="9"/>
  <c r="P7" i="16" s="1"/>
  <c r="C36" i="9"/>
  <c r="O7" i="16" s="1"/>
  <c r="Q7" i="16"/>
  <c r="D11" i="9"/>
  <c r="M3" i="16" s="1"/>
  <c r="C11" i="9"/>
  <c r="L3" i="16" s="1"/>
  <c r="N3" i="16"/>
  <c r="D15" i="9"/>
  <c r="Y3" i="16" s="1"/>
  <c r="C15" i="9"/>
  <c r="X3" i="16" s="1"/>
  <c r="Z3" i="16"/>
  <c r="W5" i="16"/>
  <c r="C26" i="9"/>
  <c r="U5" i="16" s="1"/>
  <c r="D26" i="9"/>
  <c r="V5" i="16" s="1"/>
  <c r="D34" i="9"/>
  <c r="J7" i="16" s="1"/>
  <c r="C34" i="9"/>
  <c r="I7" i="16" s="1"/>
  <c r="K7" i="16"/>
  <c r="K10" i="16"/>
  <c r="I46" i="9"/>
  <c r="I10" i="16" s="1"/>
  <c r="J46" i="9"/>
  <c r="J10" i="16" s="1"/>
  <c r="Q10" i="16"/>
  <c r="J48" i="9"/>
  <c r="P10" i="16" s="1"/>
  <c r="I48" i="9"/>
  <c r="O10" i="16" s="1"/>
  <c r="W10" i="16"/>
  <c r="J50" i="9"/>
  <c r="V10" i="16" s="1"/>
  <c r="I50" i="9"/>
  <c r="U10" i="16" s="1"/>
  <c r="Z10" i="16"/>
  <c r="I51" i="9"/>
  <c r="X10" i="16" s="1"/>
  <c r="J51" i="9"/>
  <c r="Y10" i="16" s="1"/>
  <c r="K24" i="3"/>
  <c r="F10" i="15" s="1"/>
  <c r="I24" i="3"/>
  <c r="D10" i="15" s="1"/>
  <c r="J24" i="3"/>
  <c r="E10" i="15" s="1"/>
  <c r="E54" i="3"/>
  <c r="F21" i="15" s="1"/>
  <c r="C54" i="3"/>
  <c r="D21" i="15" s="1"/>
  <c r="D54" i="3"/>
  <c r="E21" i="15" s="1"/>
  <c r="K54" i="3"/>
  <c r="F22" i="15" s="1"/>
  <c r="I54" i="3"/>
  <c r="D22" i="15" s="1"/>
  <c r="J54" i="3"/>
  <c r="E22" i="15" s="1"/>
  <c r="D19" i="5"/>
  <c r="G13" i="17" s="1"/>
  <c r="C19" i="5"/>
  <c r="F13" i="17" s="1"/>
  <c r="H13" i="17"/>
  <c r="H3" i="17"/>
  <c r="C9" i="5"/>
  <c r="F3" i="17" s="1"/>
  <c r="D9" i="5"/>
  <c r="G3" i="17" s="1"/>
  <c r="L7" i="5"/>
  <c r="H31" i="17"/>
  <c r="I14" i="5"/>
  <c r="F31" i="17" s="1"/>
  <c r="J14" i="5"/>
  <c r="G31" i="17" s="1"/>
  <c r="J26" i="5"/>
  <c r="G43" i="17" s="1"/>
  <c r="I26" i="5"/>
  <c r="F43" i="17" s="1"/>
  <c r="H43" i="17"/>
  <c r="J50" i="5"/>
  <c r="G87" i="17" s="1"/>
  <c r="I50" i="5"/>
  <c r="F87" i="17" s="1"/>
  <c r="H87" i="17"/>
  <c r="I53" i="3"/>
  <c r="K53" i="3"/>
  <c r="C22" i="15" s="1"/>
  <c r="K22" i="15" s="1"/>
  <c r="J53" i="3"/>
  <c r="B22" i="15" s="1"/>
  <c r="D18" i="5"/>
  <c r="G12" i="17" s="1"/>
  <c r="H12" i="17"/>
  <c r="C18" i="5"/>
  <c r="F12" i="17" s="1"/>
  <c r="D30" i="5"/>
  <c r="G24" i="17" s="1"/>
  <c r="C30" i="5"/>
  <c r="F24" i="17" s="1"/>
  <c r="H24" i="17"/>
  <c r="I9" i="5"/>
  <c r="F26" i="17" s="1"/>
  <c r="H26" i="17"/>
  <c r="J9" i="5"/>
  <c r="G26" i="17" s="1"/>
  <c r="L9" i="5"/>
  <c r="I13" i="5"/>
  <c r="F30" i="17" s="1"/>
  <c r="H30" i="17"/>
  <c r="J13" i="5"/>
  <c r="G30" i="17" s="1"/>
  <c r="H39" i="17"/>
  <c r="I22" i="5"/>
  <c r="F39" i="17" s="1"/>
  <c r="J22" i="5"/>
  <c r="G39" i="17" s="1"/>
  <c r="I25" i="5"/>
  <c r="F42" i="17" s="1"/>
  <c r="H42" i="17"/>
  <c r="J25" i="5"/>
  <c r="G42" i="17" s="1"/>
  <c r="J46" i="5"/>
  <c r="G83" i="17" s="1"/>
  <c r="I46" i="5"/>
  <c r="F83" i="17" s="1"/>
  <c r="H83" i="17"/>
  <c r="J49" i="5"/>
  <c r="G86" i="17" s="1"/>
  <c r="H86" i="17"/>
  <c r="I49" i="5"/>
  <c r="F86" i="17" s="1"/>
  <c r="D36" i="5"/>
  <c r="G50" i="17" s="1"/>
  <c r="C36" i="5"/>
  <c r="F50" i="17" s="1"/>
  <c r="H50" i="17"/>
  <c r="C39" i="5"/>
  <c r="F53" i="17" s="1"/>
  <c r="H53" i="17"/>
  <c r="D39" i="5"/>
  <c r="G53" i="17" s="1"/>
  <c r="D48" i="5"/>
  <c r="G62" i="17" s="1"/>
  <c r="C48" i="5"/>
  <c r="F62" i="17" s="1"/>
  <c r="H62" i="17"/>
  <c r="C51" i="5"/>
  <c r="F65" i="17" s="1"/>
  <c r="H65" i="17"/>
  <c r="D51" i="5"/>
  <c r="G65" i="17" s="1"/>
  <c r="J38" i="5"/>
  <c r="G75" i="17" s="1"/>
  <c r="I38" i="5"/>
  <c r="F75" i="17" s="1"/>
  <c r="H75" i="17"/>
  <c r="K9" i="3"/>
  <c r="F4" i="15" s="1"/>
  <c r="I9" i="3"/>
  <c r="D4" i="15" s="1"/>
  <c r="J9" i="3"/>
  <c r="E4" i="15" s="1"/>
  <c r="J16" i="5"/>
  <c r="G33" i="17" s="1"/>
  <c r="I16" i="5"/>
  <c r="F33" i="17" s="1"/>
  <c r="H33" i="17"/>
  <c r="C11" i="5"/>
  <c r="F5" i="17" s="1"/>
  <c r="H5" i="17"/>
  <c r="D11" i="5"/>
  <c r="G5" i="17" s="1"/>
  <c r="D17" i="5"/>
  <c r="G11" i="17" s="1"/>
  <c r="H11" i="17"/>
  <c r="C17" i="5"/>
  <c r="F11" i="17" s="1"/>
  <c r="C58" i="3"/>
  <c r="E58" i="3"/>
  <c r="C23" i="15" s="1"/>
  <c r="D58" i="3"/>
  <c r="B23" i="15" s="1"/>
  <c r="K49" i="3"/>
  <c r="F20" i="15" s="1"/>
  <c r="I49" i="3"/>
  <c r="D20" i="15" s="1"/>
  <c r="J49" i="3"/>
  <c r="E20" i="15" s="1"/>
  <c r="I28" i="3"/>
  <c r="K28" i="3"/>
  <c r="C12" i="15" s="1"/>
  <c r="J28" i="3"/>
  <c r="B12" i="15" s="1"/>
  <c r="E49" i="3"/>
  <c r="F19" i="15" s="1"/>
  <c r="C49" i="3"/>
  <c r="D19" i="15" s="1"/>
  <c r="D49" i="3"/>
  <c r="E19" i="15" s="1"/>
  <c r="D28" i="3"/>
  <c r="B11" i="15" s="1"/>
  <c r="E28" i="3"/>
  <c r="C11" i="15" s="1"/>
  <c r="C28" i="3"/>
  <c r="A11" i="15" s="1"/>
  <c r="K29" i="3"/>
  <c r="F12" i="15" s="1"/>
  <c r="I29" i="3"/>
  <c r="D12" i="15" s="1"/>
  <c r="J29" i="3"/>
  <c r="E12" i="15" s="1"/>
  <c r="E9" i="3"/>
  <c r="F3" i="15" s="1"/>
  <c r="C9" i="3"/>
  <c r="D3" i="15" s="1"/>
  <c r="D9" i="3"/>
  <c r="E3" i="15" s="1"/>
  <c r="H73" i="17"/>
  <c r="I36" i="5"/>
  <c r="F73" i="17" s="1"/>
  <c r="J36" i="5"/>
  <c r="G73" i="17" s="1"/>
  <c r="D49" i="5"/>
  <c r="G63" i="17" s="1"/>
  <c r="H63" i="17"/>
  <c r="C49" i="5"/>
  <c r="F63" i="17" s="1"/>
  <c r="H60" i="17"/>
  <c r="C46" i="5"/>
  <c r="F60" i="17" s="1"/>
  <c r="D46" i="5"/>
  <c r="G60" i="17" s="1"/>
  <c r="C37" i="5"/>
  <c r="F51" i="17" s="1"/>
  <c r="H51" i="17"/>
  <c r="D37" i="5"/>
  <c r="G51" i="17" s="1"/>
  <c r="H93" i="17"/>
  <c r="I56" i="5"/>
  <c r="F93" i="17" s="1"/>
  <c r="J56" i="5"/>
  <c r="G93" i="17" s="1"/>
  <c r="I47" i="5"/>
  <c r="F84" i="17" s="1"/>
  <c r="H84" i="17"/>
  <c r="J47" i="5"/>
  <c r="G84" i="17" s="1"/>
  <c r="H52" i="17"/>
  <c r="C38" i="5"/>
  <c r="F52" i="17" s="1"/>
  <c r="D38" i="5"/>
  <c r="G52" i="17" s="1"/>
  <c r="J51" i="5"/>
  <c r="G88" i="17" s="1"/>
  <c r="H88" i="17"/>
  <c r="I51" i="5"/>
  <c r="F88" i="17" s="1"/>
  <c r="J20" i="5"/>
  <c r="G37" i="17" s="1"/>
  <c r="I20" i="5"/>
  <c r="F37" i="17" s="1"/>
  <c r="H37" i="17"/>
  <c r="H27" i="17"/>
  <c r="I10" i="5"/>
  <c r="F27" i="17" s="1"/>
  <c r="J10" i="5"/>
  <c r="G27" i="17" s="1"/>
  <c r="D10" i="5"/>
  <c r="G4" i="17" s="1"/>
  <c r="C10" i="5"/>
  <c r="F4" i="17" s="1"/>
  <c r="H4" i="17"/>
  <c r="H22" i="17"/>
  <c r="C28" i="5"/>
  <c r="F22" i="17" s="1"/>
  <c r="D28" i="5"/>
  <c r="G22" i="17" s="1"/>
  <c r="C25" i="5"/>
  <c r="F19" i="17" s="1"/>
  <c r="H19" i="17"/>
  <c r="D25" i="5"/>
  <c r="G19" i="17" s="1"/>
  <c r="H10" i="17"/>
  <c r="C16" i="5"/>
  <c r="F10" i="17" s="1"/>
  <c r="D16" i="5"/>
  <c r="G10" i="17" s="1"/>
  <c r="D29" i="5"/>
  <c r="G23" i="17" s="1"/>
  <c r="H23" i="17"/>
  <c r="C29" i="5"/>
  <c r="F23" i="17" s="1"/>
  <c r="D20" i="5"/>
  <c r="G14" i="17" s="1"/>
  <c r="C20" i="5"/>
  <c r="F14" i="17" s="1"/>
  <c r="H14" i="17"/>
  <c r="K39" i="3"/>
  <c r="F16" i="15" s="1"/>
  <c r="I39" i="3"/>
  <c r="D16" i="15" s="1"/>
  <c r="J39" i="3"/>
  <c r="E16" i="15" s="1"/>
  <c r="C48" i="3"/>
  <c r="E48" i="3"/>
  <c r="C19" i="15" s="1"/>
  <c r="K19" i="15" s="1"/>
  <c r="D48" i="3"/>
  <c r="B19" i="15" s="1"/>
  <c r="C23" i="3"/>
  <c r="E23" i="3"/>
  <c r="D23" i="3"/>
  <c r="B9" i="15" s="1"/>
  <c r="E19" i="3"/>
  <c r="F7" i="15" s="1"/>
  <c r="C19" i="3"/>
  <c r="D7" i="15" s="1"/>
  <c r="D19" i="3"/>
  <c r="E7" i="15" s="1"/>
  <c r="E8" i="3"/>
  <c r="C3" i="15" s="1"/>
  <c r="C8" i="3"/>
  <c r="D8" i="3"/>
  <c r="B3" i="15" s="1"/>
  <c r="I35" i="5"/>
  <c r="F72" i="17" s="1"/>
  <c r="H72" i="17"/>
  <c r="J35" i="5"/>
  <c r="G72" i="17" s="1"/>
  <c r="L10" i="5"/>
  <c r="I13" i="3"/>
  <c r="K13" i="3"/>
  <c r="C6" i="15" s="1"/>
  <c r="J13" i="3"/>
  <c r="B6" i="15" s="1"/>
  <c r="C33" i="3"/>
  <c r="E33" i="3"/>
  <c r="C13" i="15" s="1"/>
  <c r="D33" i="3"/>
  <c r="B13" i="15" s="1"/>
  <c r="J33" i="3"/>
  <c r="B14" i="15" s="1"/>
  <c r="K33" i="3"/>
  <c r="C14" i="15" s="1"/>
  <c r="I33" i="3"/>
  <c r="A14" i="15" s="1"/>
  <c r="C63" i="3"/>
  <c r="E63" i="3"/>
  <c r="C25" i="15" s="1"/>
  <c r="D63" i="3"/>
  <c r="B25" i="15" s="1"/>
  <c r="D22" i="5"/>
  <c r="G16" i="17" s="1"/>
  <c r="C22" i="5"/>
  <c r="F16" i="17" s="1"/>
  <c r="H16" i="17"/>
  <c r="C13" i="5"/>
  <c r="F7" i="17" s="1"/>
  <c r="H7" i="17"/>
  <c r="D13" i="5"/>
  <c r="G7" i="17" s="1"/>
  <c r="I17" i="5"/>
  <c r="F34" i="17" s="1"/>
  <c r="H34" i="17"/>
  <c r="J17" i="5"/>
  <c r="G34" i="17" s="1"/>
  <c r="J29" i="5"/>
  <c r="G46" i="17" s="1"/>
  <c r="H46" i="17"/>
  <c r="I29" i="5"/>
  <c r="F46" i="17" s="1"/>
  <c r="J41" i="5"/>
  <c r="G78" i="17" s="1"/>
  <c r="H78" i="17"/>
  <c r="I41" i="5"/>
  <c r="F78" i="17" s="1"/>
  <c r="K64" i="3"/>
  <c r="F26" i="15" s="1"/>
  <c r="I64" i="3"/>
  <c r="D26" i="15" s="1"/>
  <c r="J64" i="3"/>
  <c r="E26" i="15" s="1"/>
  <c r="C27" i="5"/>
  <c r="F21" i="17" s="1"/>
  <c r="H21" i="17"/>
  <c r="D27" i="5"/>
  <c r="G21" i="17" s="1"/>
  <c r="J11" i="5"/>
  <c r="G28" i="17" s="1"/>
  <c r="H28" i="17"/>
  <c r="I11" i="5"/>
  <c r="F28" i="17" s="1"/>
  <c r="H35" i="17"/>
  <c r="I18" i="5"/>
  <c r="F35" i="17" s="1"/>
  <c r="J18" i="5"/>
  <c r="G35" i="17" s="1"/>
  <c r="I21" i="5"/>
  <c r="F38" i="17" s="1"/>
  <c r="H38" i="17"/>
  <c r="J21" i="5"/>
  <c r="G38" i="17" s="1"/>
  <c r="J30" i="5"/>
  <c r="G47" i="17" s="1"/>
  <c r="I30" i="5"/>
  <c r="F47" i="17" s="1"/>
  <c r="H47" i="17"/>
  <c r="J45" i="5"/>
  <c r="G82" i="17" s="1"/>
  <c r="H82" i="17"/>
  <c r="I45" i="5"/>
  <c r="F82" i="17" s="1"/>
  <c r="J54" i="5"/>
  <c r="G91" i="17" s="1"/>
  <c r="I54" i="5"/>
  <c r="F91" i="17" s="1"/>
  <c r="H91" i="17"/>
  <c r="D35" i="5"/>
  <c r="G49" i="17" s="1"/>
  <c r="C35" i="5"/>
  <c r="F49" i="17" s="1"/>
  <c r="L8" i="5"/>
  <c r="D44" i="5"/>
  <c r="G58" i="17" s="1"/>
  <c r="C44" i="5"/>
  <c r="F58" i="17" s="1"/>
  <c r="H58" i="17"/>
  <c r="C47" i="5"/>
  <c r="F61" i="17" s="1"/>
  <c r="H61" i="17"/>
  <c r="D47" i="5"/>
  <c r="G61" i="17" s="1"/>
  <c r="D56" i="5"/>
  <c r="G70" i="17" s="1"/>
  <c r="C56" i="5"/>
  <c r="F70" i="17" s="1"/>
  <c r="H70" i="17"/>
  <c r="J37" i="5"/>
  <c r="G74" i="17" s="1"/>
  <c r="H74" i="17"/>
  <c r="I37" i="5"/>
  <c r="F74" i="17" s="1"/>
  <c r="I8" i="3"/>
  <c r="K8" i="3"/>
  <c r="C4" i="15" s="1"/>
  <c r="K4" i="15" s="1"/>
  <c r="J8" i="3"/>
  <c r="B4" i="15" s="1"/>
  <c r="K19" i="3"/>
  <c r="F8" i="15" s="1"/>
  <c r="I19" i="3"/>
  <c r="D8" i="15" s="1"/>
  <c r="J19" i="3"/>
  <c r="E8" i="15" s="1"/>
  <c r="I23" i="3"/>
  <c r="K23" i="3"/>
  <c r="J23" i="3"/>
  <c r="B10" i="15" s="1"/>
  <c r="D44" i="3"/>
  <c r="E17" i="15" s="1"/>
  <c r="E44" i="3"/>
  <c r="F17" i="15" s="1"/>
  <c r="C44" i="3"/>
  <c r="D17" i="15" s="1"/>
  <c r="C53" i="3"/>
  <c r="E53" i="3"/>
  <c r="C21" i="15" s="1"/>
  <c r="D53" i="3"/>
  <c r="B21" i="15" s="1"/>
  <c r="K44" i="3"/>
  <c r="F18" i="15" s="1"/>
  <c r="I44" i="3"/>
  <c r="D18" i="15" s="1"/>
  <c r="J44" i="3"/>
  <c r="E18" i="15" s="1"/>
  <c r="J53" i="5"/>
  <c r="G90" i="17" s="1"/>
  <c r="H90" i="17"/>
  <c r="I53" i="5"/>
  <c r="F90" i="17" s="1"/>
  <c r="H54" i="17"/>
  <c r="C40" i="5"/>
  <c r="F54" i="17" s="1"/>
  <c r="D40" i="5"/>
  <c r="G54" i="17" s="1"/>
  <c r="C43" i="5"/>
  <c r="F57" i="17" s="1"/>
  <c r="H57" i="17"/>
  <c r="D43" i="5"/>
  <c r="G57" i="17" s="1"/>
  <c r="D52" i="5"/>
  <c r="G66" i="17" s="1"/>
  <c r="C52" i="5"/>
  <c r="F66" i="17" s="1"/>
  <c r="H66" i="17"/>
  <c r="D55" i="5"/>
  <c r="G69" i="17" s="1"/>
  <c r="H69" i="17"/>
  <c r="C55" i="5"/>
  <c r="F69" i="17" s="1"/>
  <c r="J42" i="5"/>
  <c r="G79" i="17" s="1"/>
  <c r="I42" i="5"/>
  <c r="F79" i="17" s="1"/>
  <c r="H79" i="17"/>
  <c r="K14" i="3"/>
  <c r="F6" i="15" s="1"/>
  <c r="I14" i="3"/>
  <c r="D6" i="15" s="1"/>
  <c r="J14" i="3"/>
  <c r="E6" i="15" s="1"/>
  <c r="I18" i="3"/>
  <c r="K18" i="3"/>
  <c r="C8" i="15" s="1"/>
  <c r="J18" i="3"/>
  <c r="B8" i="15" s="1"/>
  <c r="E34" i="3"/>
  <c r="F13" i="15" s="1"/>
  <c r="C34" i="3"/>
  <c r="D13" i="15" s="1"/>
  <c r="D34" i="3"/>
  <c r="E13" i="15" s="1"/>
  <c r="D43" i="3"/>
  <c r="B17" i="15" s="1"/>
  <c r="E43" i="3"/>
  <c r="C17" i="15" s="1"/>
  <c r="K17" i="15" s="1"/>
  <c r="C43" i="3"/>
  <c r="J34" i="3"/>
  <c r="E14" i="15" s="1"/>
  <c r="I34" i="3"/>
  <c r="D14" i="15" s="1"/>
  <c r="K34" i="3"/>
  <c r="F14" i="15" s="1"/>
  <c r="I43" i="3"/>
  <c r="K43" i="3"/>
  <c r="C18" i="15" s="1"/>
  <c r="J43" i="3"/>
  <c r="B18" i="15" s="1"/>
  <c r="E64" i="3"/>
  <c r="F25" i="15" s="1"/>
  <c r="C64" i="3"/>
  <c r="D25" i="15" s="1"/>
  <c r="D64" i="3"/>
  <c r="E25" i="15" s="1"/>
  <c r="I63" i="3"/>
  <c r="K63" i="3"/>
  <c r="C26" i="15" s="1"/>
  <c r="J63" i="3"/>
  <c r="B26" i="15" s="1"/>
  <c r="D23" i="5"/>
  <c r="G17" i="17" s="1"/>
  <c r="H17" i="17"/>
  <c r="C23" i="5"/>
  <c r="F17" i="17" s="1"/>
  <c r="H20" i="17"/>
  <c r="C26" i="5"/>
  <c r="F20" i="17" s="1"/>
  <c r="D26" i="5"/>
  <c r="G20" i="17" s="1"/>
  <c r="H6" i="17"/>
  <c r="D12" i="5"/>
  <c r="G6" i="17" s="1"/>
  <c r="C12" i="5"/>
  <c r="F6" i="17" s="1"/>
  <c r="E24" i="3"/>
  <c r="F9" i="15" s="1"/>
  <c r="C24" i="3"/>
  <c r="D9" i="15" s="1"/>
  <c r="D24" i="3"/>
  <c r="E9" i="15" s="1"/>
  <c r="C13" i="3"/>
  <c r="A5" i="15" s="1"/>
  <c r="E13" i="3"/>
  <c r="C5" i="15" s="1"/>
  <c r="D13" i="3"/>
  <c r="B5" i="15" s="1"/>
  <c r="I39" i="5"/>
  <c r="F76" i="17" s="1"/>
  <c r="H76" i="17"/>
  <c r="J39" i="5"/>
  <c r="G76" i="17" s="1"/>
  <c r="D42" i="5"/>
  <c r="G56" i="17" s="1"/>
  <c r="C42" i="5"/>
  <c r="F56" i="17" s="1"/>
  <c r="H56" i="17"/>
  <c r="I55" i="5"/>
  <c r="F92" i="17" s="1"/>
  <c r="H92" i="17"/>
  <c r="J55" i="5"/>
  <c r="G92" i="17" s="1"/>
  <c r="H89" i="17"/>
  <c r="I52" i="5"/>
  <c r="F89" i="17" s="1"/>
  <c r="J52" i="5"/>
  <c r="G89" i="17" s="1"/>
  <c r="I43" i="5"/>
  <c r="F80" i="17" s="1"/>
  <c r="H80" i="17"/>
  <c r="J43" i="5"/>
  <c r="G80" i="17" s="1"/>
  <c r="H45" i="17"/>
  <c r="I28" i="5"/>
  <c r="F45" i="17" s="1"/>
  <c r="J28" i="5"/>
  <c r="G45" i="17" s="1"/>
  <c r="J19" i="5"/>
  <c r="G36" i="17" s="1"/>
  <c r="H36" i="17"/>
  <c r="I19" i="5"/>
  <c r="F36" i="17" s="1"/>
  <c r="H81" i="17"/>
  <c r="I44" i="5"/>
  <c r="F81" i="17" s="1"/>
  <c r="J44" i="5"/>
  <c r="G81" i="17" s="1"/>
  <c r="J23" i="5"/>
  <c r="G40" i="17" s="1"/>
  <c r="H40" i="17"/>
  <c r="I23" i="5"/>
  <c r="F40" i="17" s="1"/>
  <c r="H8" i="17"/>
  <c r="C14" i="5"/>
  <c r="F8" i="17" s="1"/>
  <c r="D14" i="5"/>
  <c r="G8" i="17" s="1"/>
  <c r="D24" i="5"/>
  <c r="G18" i="17" s="1"/>
  <c r="C24" i="5"/>
  <c r="F18" i="17" s="1"/>
  <c r="H18" i="17"/>
  <c r="C21" i="5"/>
  <c r="F15" i="17" s="1"/>
  <c r="D21" i="5"/>
  <c r="G15" i="17" s="1"/>
  <c r="H15" i="17"/>
  <c r="J58" i="3"/>
  <c r="B24" i="15" s="1"/>
  <c r="K58" i="3"/>
  <c r="C24" i="15" s="1"/>
  <c r="I58" i="3"/>
  <c r="E59" i="3"/>
  <c r="F23" i="15" s="1"/>
  <c r="C59" i="3"/>
  <c r="D23" i="15" s="1"/>
  <c r="D59" i="3"/>
  <c r="E23" i="15" s="1"/>
  <c r="I38" i="3"/>
  <c r="K38" i="3"/>
  <c r="C16" i="15" s="1"/>
  <c r="K16" i="15" s="1"/>
  <c r="J38" i="3"/>
  <c r="B16" i="15" s="1"/>
  <c r="J59" i="3"/>
  <c r="E24" i="15" s="1"/>
  <c r="K59" i="3"/>
  <c r="F24" i="15" s="1"/>
  <c r="I59" i="3"/>
  <c r="D24" i="15" s="1"/>
  <c r="I48" i="3"/>
  <c r="K48" i="3"/>
  <c r="C20" i="15" s="1"/>
  <c r="J48" i="3"/>
  <c r="B20" i="15" s="1"/>
  <c r="D29" i="3"/>
  <c r="E11" i="15" s="1"/>
  <c r="E29" i="3"/>
  <c r="F11" i="15" s="1"/>
  <c r="C29" i="3"/>
  <c r="D11" i="15" s="1"/>
  <c r="C18" i="3"/>
  <c r="E18" i="3"/>
  <c r="C7" i="15" s="1"/>
  <c r="D18" i="3"/>
  <c r="B7" i="15" s="1"/>
  <c r="E14" i="3"/>
  <c r="F5" i="15" s="1"/>
  <c r="C14" i="3"/>
  <c r="D5" i="15" s="1"/>
  <c r="D14" i="3"/>
  <c r="E5" i="15" s="1"/>
  <c r="H77" i="17"/>
  <c r="I40" i="5"/>
  <c r="F77" i="17" s="1"/>
  <c r="J40" i="5"/>
  <c r="G77" i="17" s="1"/>
  <c r="C53" i="5"/>
  <c r="F67" i="17" s="1"/>
  <c r="H67" i="17"/>
  <c r="D53" i="5"/>
  <c r="G67" i="17" s="1"/>
  <c r="D50" i="5"/>
  <c r="G64" i="17" s="1"/>
  <c r="C50" i="5"/>
  <c r="F64" i="17" s="1"/>
  <c r="H64" i="17"/>
  <c r="D41" i="5"/>
  <c r="G55" i="17" s="1"/>
  <c r="H55" i="17"/>
  <c r="C41" i="5"/>
  <c r="F55" i="17" s="1"/>
  <c r="H68" i="17"/>
  <c r="C54" i="5"/>
  <c r="F68" i="17" s="1"/>
  <c r="D54" i="5"/>
  <c r="G68" i="17" s="1"/>
  <c r="C45" i="5"/>
  <c r="F59" i="17" s="1"/>
  <c r="H59" i="17"/>
  <c r="D45" i="5"/>
  <c r="G59" i="17" s="1"/>
  <c r="H85" i="17"/>
  <c r="I48" i="5"/>
  <c r="F85" i="17" s="1"/>
  <c r="J48" i="5"/>
  <c r="G85" i="17" s="1"/>
  <c r="I27" i="5"/>
  <c r="F44" i="17" s="1"/>
  <c r="H44" i="17"/>
  <c r="J27" i="5"/>
  <c r="G44" i="17" s="1"/>
  <c r="J24" i="5"/>
  <c r="G41" i="17" s="1"/>
  <c r="I24" i="5"/>
  <c r="F41" i="17" s="1"/>
  <c r="H41" i="17"/>
  <c r="J15" i="5"/>
  <c r="G32" i="17" s="1"/>
  <c r="H32" i="17"/>
  <c r="I15" i="5"/>
  <c r="F32" i="17" s="1"/>
  <c r="J12" i="5"/>
  <c r="G29" i="17" s="1"/>
  <c r="I12" i="5"/>
  <c r="F29" i="17" s="1"/>
  <c r="H29" i="17"/>
  <c r="H9" i="17"/>
  <c r="C15" i="5"/>
  <c r="F9" i="17" s="1"/>
  <c r="D15" i="5"/>
  <c r="G9" i="17" s="1"/>
  <c r="C76" i="14" l="1"/>
  <c r="C83" i="14"/>
  <c r="B85" i="14"/>
  <c r="C82" i="14"/>
  <c r="B18" i="14"/>
  <c r="B81" i="14"/>
  <c r="B59" i="14"/>
  <c r="C60" i="14"/>
  <c r="K20" i="15"/>
  <c r="K26" i="15"/>
  <c r="C33" i="14"/>
  <c r="B76" i="14"/>
  <c r="C17" i="14"/>
  <c r="C41" i="14"/>
  <c r="C91" i="14"/>
  <c r="C64" i="14"/>
  <c r="K82" i="17"/>
  <c r="B41" i="14"/>
  <c r="K61" i="17"/>
  <c r="K34" i="17"/>
  <c r="K51" i="17"/>
  <c r="K5" i="17"/>
  <c r="K86" i="17"/>
  <c r="K30" i="17"/>
  <c r="K26" i="17"/>
  <c r="C55" i="14"/>
  <c r="C24" i="14"/>
  <c r="C19" i="14"/>
  <c r="B78" i="14"/>
  <c r="B69" i="14"/>
  <c r="C8" i="14"/>
  <c r="F8" i="14" s="1"/>
  <c r="C94" i="14"/>
  <c r="K78" i="17"/>
  <c r="K72" i="17"/>
  <c r="K53" i="17"/>
  <c r="C37" i="14"/>
  <c r="C66" i="14"/>
  <c r="B34" i="14"/>
  <c r="C42" i="14"/>
  <c r="K57" i="17"/>
  <c r="K38" i="17"/>
  <c r="K7" i="17"/>
  <c r="B60" i="14"/>
  <c r="C100" i="14"/>
  <c r="B9" i="14"/>
  <c r="K74" i="17"/>
  <c r="K9" i="17"/>
  <c r="K24" i="15"/>
  <c r="K8" i="17"/>
  <c r="K81" i="17"/>
  <c r="K56" i="17"/>
  <c r="K18" i="15"/>
  <c r="K58" i="17"/>
  <c r="K3" i="15"/>
  <c r="K4" i="17"/>
  <c r="K37" i="17"/>
  <c r="K52" i="17"/>
  <c r="K60" i="17"/>
  <c r="K73" i="17"/>
  <c r="K33" i="17"/>
  <c r="K75" i="17"/>
  <c r="K62" i="17"/>
  <c r="K50" i="17"/>
  <c r="K83" i="17"/>
  <c r="K39" i="17"/>
  <c r="K59" i="17"/>
  <c r="K13" i="17"/>
  <c r="K15" i="15"/>
  <c r="K17" i="17"/>
  <c r="K49" i="17"/>
  <c r="K11" i="17"/>
  <c r="K32" i="17"/>
  <c r="K55" i="17"/>
  <c r="K28" i="17"/>
  <c r="K29" i="17"/>
  <c r="K41" i="17"/>
  <c r="K85" i="17"/>
  <c r="K64" i="17"/>
  <c r="K77" i="17"/>
  <c r="K15" i="17"/>
  <c r="K18" i="17"/>
  <c r="K40" i="17"/>
  <c r="K36" i="17"/>
  <c r="K80" i="17"/>
  <c r="K76" i="17"/>
  <c r="K6" i="17"/>
  <c r="K79" i="17"/>
  <c r="K54" i="17"/>
  <c r="H49" i="17"/>
  <c r="C49" i="17"/>
  <c r="K35" i="17"/>
  <c r="K16" i="17"/>
  <c r="K14" i="17"/>
  <c r="K10" i="17"/>
  <c r="K27" i="17"/>
  <c r="K84" i="17"/>
  <c r="K63" i="17"/>
  <c r="K12" i="17"/>
  <c r="K87" i="17"/>
  <c r="K31" i="17"/>
  <c r="K3" i="17"/>
  <c r="C26" i="17"/>
  <c r="H5" i="16"/>
  <c r="C5" i="16"/>
  <c r="H6" i="16"/>
  <c r="C6" i="16"/>
  <c r="H5" i="15"/>
  <c r="G5" i="15"/>
  <c r="J5" i="15"/>
  <c r="C72" i="17"/>
  <c r="K23" i="15"/>
  <c r="K21" i="15"/>
  <c r="C10" i="15"/>
  <c r="K10" i="15" s="1"/>
  <c r="K25" i="15"/>
  <c r="G14" i="15"/>
  <c r="J14" i="15"/>
  <c r="H14" i="15"/>
  <c r="H11" i="15"/>
  <c r="G11" i="15"/>
  <c r="J11" i="15"/>
  <c r="C3" i="17"/>
  <c r="H3" i="16"/>
  <c r="C3" i="16"/>
  <c r="C4" i="16"/>
  <c r="H4" i="16"/>
  <c r="H7" i="16"/>
  <c r="C7" i="16"/>
  <c r="H8" i="16"/>
  <c r="C8" i="16"/>
  <c r="H10" i="16"/>
  <c r="C10" i="16"/>
  <c r="H9" i="16"/>
  <c r="C9" i="16"/>
  <c r="K5" i="15"/>
  <c r="I5" i="15" s="1"/>
  <c r="K13" i="15"/>
  <c r="B73" i="14"/>
  <c r="B33" i="14"/>
  <c r="C101" i="14"/>
  <c r="B67" i="14"/>
  <c r="C12" i="14"/>
  <c r="F12" i="14" s="1"/>
  <c r="C45" i="14"/>
  <c r="C11" i="14"/>
  <c r="F11" i="14" s="1"/>
  <c r="B35" i="14"/>
  <c r="B83" i="14"/>
  <c r="C92" i="14"/>
  <c r="C53" i="14"/>
  <c r="B64" i="14"/>
  <c r="C62" i="14"/>
  <c r="B21" i="14"/>
  <c r="C44" i="14"/>
  <c r="C102" i="14"/>
  <c r="C22" i="14"/>
  <c r="C52" i="14"/>
  <c r="A7" i="15"/>
  <c r="A8" i="15"/>
  <c r="A6" i="15"/>
  <c r="A3" i="15"/>
  <c r="I3" i="15" s="1"/>
  <c r="K11" i="15"/>
  <c r="I11" i="15" s="1"/>
  <c r="C9" i="15"/>
  <c r="K9" i="15" s="1"/>
  <c r="A12" i="15"/>
  <c r="K7" i="15"/>
  <c r="K8" i="15"/>
  <c r="A10" i="15"/>
  <c r="I10" i="15" s="1"/>
  <c r="A4" i="15"/>
  <c r="I4" i="15" s="1"/>
  <c r="K14" i="15"/>
  <c r="I14" i="15" s="1"/>
  <c r="A13" i="15"/>
  <c r="I13" i="15" s="1"/>
  <c r="K6" i="15"/>
  <c r="A9" i="15"/>
  <c r="I9" i="15" s="1"/>
  <c r="K12" i="15"/>
  <c r="C73" i="14"/>
  <c r="B101" i="14"/>
  <c r="B55" i="14"/>
  <c r="B82" i="14"/>
  <c r="B12" i="14"/>
  <c r="B11" i="14"/>
  <c r="C35" i="14"/>
  <c r="C21" i="14"/>
  <c r="B44" i="14"/>
  <c r="B102" i="14"/>
  <c r="B52" i="14"/>
  <c r="B37" i="14"/>
  <c r="B30" i="14"/>
  <c r="B20" i="14"/>
  <c r="C20" i="14"/>
  <c r="B48" i="14"/>
  <c r="B92" i="14"/>
  <c r="C43" i="14"/>
  <c r="C75" i="14"/>
  <c r="C16" i="14"/>
  <c r="B19" i="14"/>
  <c r="B51" i="14"/>
  <c r="B29" i="14"/>
  <c r="B71" i="14"/>
  <c r="B22" i="14"/>
  <c r="B28" i="14"/>
  <c r="C78" i="14"/>
  <c r="C9" i="14"/>
  <c r="F9" i="14" s="1"/>
  <c r="C49" i="14"/>
  <c r="B49" i="14"/>
  <c r="B70" i="14"/>
  <c r="C39" i="14"/>
  <c r="B26" i="14"/>
  <c r="B95" i="14"/>
  <c r="B24" i="14"/>
  <c r="B17" i="14"/>
  <c r="C50" i="14"/>
  <c r="B10" i="14"/>
  <c r="C30" i="14"/>
  <c r="B66" i="14"/>
  <c r="C48" i="14"/>
  <c r="B43" i="14"/>
  <c r="B14" i="14"/>
  <c r="B86" i="14"/>
  <c r="C25" i="14"/>
  <c r="C63" i="14"/>
  <c r="B42" i="14"/>
  <c r="B16" i="14"/>
  <c r="C7" i="14"/>
  <c r="F7" i="14" s="1"/>
  <c r="C29" i="14"/>
  <c r="C71" i="14"/>
  <c r="B79" i="14"/>
  <c r="B74" i="14"/>
  <c r="C27" i="14"/>
  <c r="B98" i="14"/>
  <c r="C61" i="14"/>
  <c r="B38" i="14"/>
  <c r="B58" i="14"/>
  <c r="C80" i="14"/>
  <c r="B99" i="14"/>
  <c r="C99" i="14"/>
  <c r="B23" i="14"/>
  <c r="B15" i="14"/>
  <c r="B56" i="14"/>
  <c r="C54" i="14"/>
  <c r="C65" i="14"/>
  <c r="B65" i="14"/>
  <c r="B46" i="14"/>
  <c r="C6" i="14"/>
  <c r="F6" i="14" s="1"/>
  <c r="B6" i="14"/>
  <c r="B93" i="14"/>
  <c r="B89" i="14"/>
  <c r="C87" i="14"/>
  <c r="C47" i="14"/>
  <c r="B31" i="14"/>
  <c r="B68" i="14"/>
  <c r="B88" i="14"/>
  <c r="C97" i="14"/>
  <c r="B5" i="14"/>
  <c r="B77" i="14"/>
  <c r="B72" i="14"/>
  <c r="B39" i="14"/>
  <c r="C96" i="14"/>
  <c r="B96" i="14"/>
  <c r="C26" i="14"/>
  <c r="C57" i="14"/>
  <c r="B57" i="14"/>
  <c r="B13" i="14"/>
  <c r="B36" i="14"/>
  <c r="C36" i="14"/>
  <c r="B50" i="14"/>
  <c r="B4" i="14"/>
  <c r="C10" i="14"/>
  <c r="F10" i="14" s="1"/>
  <c r="C14" i="14"/>
  <c r="F14" i="14" s="1"/>
  <c r="B75" i="14"/>
  <c r="C86" i="14"/>
  <c r="B25" i="14"/>
  <c r="B63" i="14"/>
  <c r="C79" i="14"/>
  <c r="B27" i="14"/>
  <c r="C98" i="14"/>
  <c r="B61" i="14"/>
  <c r="C38" i="14"/>
  <c r="C58" i="14"/>
  <c r="B80" i="14"/>
  <c r="C23" i="14"/>
  <c r="C15" i="14"/>
  <c r="F15" i="14" s="1"/>
  <c r="C56" i="14"/>
  <c r="B54" i="14"/>
  <c r="B40" i="14"/>
  <c r="C40" i="14"/>
  <c r="C46" i="14"/>
  <c r="C93" i="14"/>
  <c r="C89" i="14"/>
  <c r="B87" i="14"/>
  <c r="B47" i="14"/>
  <c r="C31" i="14"/>
  <c r="C68" i="14"/>
  <c r="C88" i="14"/>
  <c r="B97" i="14"/>
  <c r="B32" i="14"/>
  <c r="C32" i="14"/>
  <c r="C77" i="14"/>
  <c r="C72" i="14"/>
  <c r="C13" i="14"/>
  <c r="F13" i="14" s="1"/>
  <c r="A76" i="14"/>
  <c r="E76" i="14"/>
  <c r="E37" i="14"/>
  <c r="A37" i="14"/>
  <c r="E24" i="14"/>
  <c r="A24" i="14"/>
  <c r="E45" i="14"/>
  <c r="A45" i="14"/>
  <c r="H45" i="14" s="1"/>
  <c r="E30" i="14"/>
  <c r="A30" i="14"/>
  <c r="A83" i="14"/>
  <c r="E83" i="14"/>
  <c r="A84" i="14"/>
  <c r="H84" i="14" s="1"/>
  <c r="E84" i="14"/>
  <c r="A92" i="14"/>
  <c r="H92" i="14" s="1"/>
  <c r="E92" i="14"/>
  <c r="E53" i="14"/>
  <c r="A53" i="14"/>
  <c r="H53" i="14" s="1"/>
  <c r="A64" i="14"/>
  <c r="H64" i="14" s="1"/>
  <c r="E64" i="14"/>
  <c r="E14" i="14"/>
  <c r="A14" i="14"/>
  <c r="A86" i="14"/>
  <c r="E86" i="14"/>
  <c r="E44" i="14"/>
  <c r="A44" i="14"/>
  <c r="H44" i="14" s="1"/>
  <c r="E42" i="14"/>
  <c r="A42" i="14"/>
  <c r="A102" i="14"/>
  <c r="E102" i="14"/>
  <c r="E16" i="14"/>
  <c r="A16" i="14"/>
  <c r="E58" i="14"/>
  <c r="A58" i="14"/>
  <c r="A99" i="14"/>
  <c r="E99" i="14"/>
  <c r="E23" i="14"/>
  <c r="A23" i="14"/>
  <c r="A73" i="14"/>
  <c r="E73" i="14"/>
  <c r="A95" i="14"/>
  <c r="E95" i="14"/>
  <c r="A67" i="14"/>
  <c r="H67" i="14" s="1"/>
  <c r="E67" i="14"/>
  <c r="E17" i="14"/>
  <c r="A17" i="14"/>
  <c r="E35" i="14"/>
  <c r="A35" i="14"/>
  <c r="A66" i="14"/>
  <c r="E66" i="14"/>
  <c r="E25" i="14"/>
  <c r="A25" i="14"/>
  <c r="E7" i="14"/>
  <c r="A7" i="14"/>
  <c r="H7" i="14" s="1"/>
  <c r="E29" i="14"/>
  <c r="A29" i="14"/>
  <c r="A79" i="14"/>
  <c r="E79" i="14"/>
  <c r="A74" i="14"/>
  <c r="H74" i="14" s="1"/>
  <c r="E74" i="14"/>
  <c r="E22" i="14"/>
  <c r="A22" i="14"/>
  <c r="E52" i="14"/>
  <c r="A52" i="14"/>
  <c r="A61" i="14"/>
  <c r="E61" i="14"/>
  <c r="A81" i="14"/>
  <c r="E81" i="14"/>
  <c r="A78" i="14"/>
  <c r="H78" i="14" s="1"/>
  <c r="E78" i="14"/>
  <c r="E15" i="14"/>
  <c r="A15" i="14"/>
  <c r="E56" i="14"/>
  <c r="A56" i="14"/>
  <c r="H56" i="14" s="1"/>
  <c r="E8" i="14"/>
  <c r="A8" i="14"/>
  <c r="H8" i="14" s="1"/>
  <c r="A65" i="14"/>
  <c r="E65" i="14"/>
  <c r="E46" i="14"/>
  <c r="A46" i="14"/>
  <c r="E6" i="14"/>
  <c r="A6" i="14"/>
  <c r="A93" i="14"/>
  <c r="E93" i="14"/>
  <c r="A89" i="14"/>
  <c r="E89" i="14"/>
  <c r="E60" i="14"/>
  <c r="A60" i="14"/>
  <c r="E31" i="14"/>
  <c r="A31" i="14"/>
  <c r="A88" i="14"/>
  <c r="H88" i="14" s="1"/>
  <c r="E88" i="14"/>
  <c r="A72" i="14"/>
  <c r="E72" i="14"/>
  <c r="E39" i="14"/>
  <c r="A39" i="14"/>
  <c r="H39" i="14" s="1"/>
  <c r="A96" i="14"/>
  <c r="E96" i="14"/>
  <c r="E26" i="14"/>
  <c r="A26" i="14"/>
  <c r="E57" i="14"/>
  <c r="A57" i="14"/>
  <c r="E13" i="14"/>
  <c r="A13" i="14"/>
  <c r="E36" i="14"/>
  <c r="A36" i="14"/>
  <c r="E33" i="14"/>
  <c r="A33" i="14"/>
  <c r="A101" i="14"/>
  <c r="E101" i="14"/>
  <c r="E55" i="14"/>
  <c r="A55" i="14"/>
  <c r="A82" i="14"/>
  <c r="H82" i="14" s="1"/>
  <c r="E82" i="14"/>
  <c r="E12" i="14"/>
  <c r="A12" i="14"/>
  <c r="E41" i="14"/>
  <c r="A41" i="14"/>
  <c r="H41" i="14" s="1"/>
  <c r="E50" i="14"/>
  <c r="A50" i="14"/>
  <c r="E4" i="14"/>
  <c r="A4" i="14"/>
  <c r="H4" i="14" s="1"/>
  <c r="E10" i="14"/>
  <c r="A10" i="14"/>
  <c r="H10" i="14" s="1"/>
  <c r="A91" i="14"/>
  <c r="H91" i="14" s="1"/>
  <c r="E91" i="14"/>
  <c r="E11" i="14"/>
  <c r="A11" i="14"/>
  <c r="E20" i="14"/>
  <c r="A20" i="14"/>
  <c r="E48" i="14"/>
  <c r="A48" i="14"/>
  <c r="E43" i="14"/>
  <c r="A43" i="14"/>
  <c r="E34" i="14"/>
  <c r="A34" i="14"/>
  <c r="A62" i="14"/>
  <c r="H62" i="14" s="1"/>
  <c r="E62" i="14"/>
  <c r="A3" i="14"/>
  <c r="H3" i="14" s="1"/>
  <c r="E3" i="14"/>
  <c r="A75" i="14"/>
  <c r="E75" i="14"/>
  <c r="A85" i="14"/>
  <c r="H85" i="14" s="1"/>
  <c r="E85" i="14"/>
  <c r="E21" i="14"/>
  <c r="A21" i="14"/>
  <c r="A63" i="14"/>
  <c r="E63" i="14"/>
  <c r="A90" i="14"/>
  <c r="H90" i="14" s="1"/>
  <c r="E90" i="14"/>
  <c r="E19" i="14"/>
  <c r="A19" i="14"/>
  <c r="E51" i="14"/>
  <c r="A51" i="14"/>
  <c r="A71" i="14"/>
  <c r="E71" i="14"/>
  <c r="E27" i="14"/>
  <c r="A27" i="14"/>
  <c r="H27" i="14" s="1"/>
  <c r="A94" i="14"/>
  <c r="H94" i="14" s="1"/>
  <c r="E94" i="14"/>
  <c r="E28" i="14"/>
  <c r="A28" i="14"/>
  <c r="A98" i="14"/>
  <c r="E98" i="14"/>
  <c r="E38" i="14"/>
  <c r="A38" i="14"/>
  <c r="E18" i="14"/>
  <c r="A18" i="14"/>
  <c r="H18" i="14" s="1"/>
  <c r="A80" i="14"/>
  <c r="E80" i="14"/>
  <c r="E59" i="14"/>
  <c r="A59" i="14"/>
  <c r="A69" i="14"/>
  <c r="E69" i="14"/>
  <c r="E54" i="14"/>
  <c r="A54" i="14"/>
  <c r="A100" i="14"/>
  <c r="H100" i="14" s="1"/>
  <c r="E100" i="14"/>
  <c r="E40" i="14"/>
  <c r="A40" i="14"/>
  <c r="E9" i="14"/>
  <c r="A9" i="14"/>
  <c r="A87" i="14"/>
  <c r="E87" i="14"/>
  <c r="E47" i="14"/>
  <c r="A47" i="14"/>
  <c r="A68" i="14"/>
  <c r="E68" i="14"/>
  <c r="A97" i="14"/>
  <c r="E97" i="14"/>
  <c r="E49" i="14"/>
  <c r="A49" i="14"/>
  <c r="E5" i="14"/>
  <c r="A5" i="14"/>
  <c r="E32" i="14"/>
  <c r="A32" i="14"/>
  <c r="A77" i="14"/>
  <c r="E77" i="14"/>
  <c r="A70" i="14"/>
  <c r="E70" i="14"/>
  <c r="L11" i="5"/>
  <c r="I12" i="15" l="1"/>
  <c r="I6" i="15"/>
  <c r="H75" i="14"/>
  <c r="H65" i="14"/>
  <c r="I8" i="15"/>
  <c r="H55" i="14"/>
  <c r="H52" i="14"/>
  <c r="I7" i="15"/>
  <c r="H81" i="14"/>
  <c r="H59" i="14"/>
  <c r="H60" i="14"/>
  <c r="H98" i="14"/>
  <c r="H93" i="14"/>
  <c r="H34" i="14"/>
  <c r="H69" i="14"/>
  <c r="H28" i="14"/>
  <c r="H43" i="14"/>
  <c r="H20" i="14"/>
  <c r="H6" i="14"/>
  <c r="H23" i="14"/>
  <c r="H58" i="14"/>
  <c r="H80" i="14"/>
  <c r="H101" i="14"/>
  <c r="H102" i="14"/>
  <c r="H76" i="14"/>
  <c r="H72" i="14"/>
  <c r="H48" i="14"/>
  <c r="H12" i="14"/>
  <c r="H13" i="14"/>
  <c r="H16" i="14"/>
  <c r="H9" i="14"/>
  <c r="H5" i="14"/>
  <c r="H77" i="14"/>
  <c r="H97" i="14"/>
  <c r="H68" i="14"/>
  <c r="H40" i="14"/>
  <c r="H19" i="14"/>
  <c r="H21" i="14"/>
  <c r="H11" i="14"/>
  <c r="H50" i="14"/>
  <c r="H33" i="14"/>
  <c r="H15" i="14"/>
  <c r="H35" i="14"/>
  <c r="H42" i="14"/>
  <c r="H14" i="14"/>
  <c r="H24" i="14"/>
  <c r="I87" i="14"/>
  <c r="I54" i="14"/>
  <c r="I80" i="14"/>
  <c r="I25" i="14"/>
  <c r="I75" i="14"/>
  <c r="I50" i="14"/>
  <c r="I36" i="14"/>
  <c r="I57" i="14"/>
  <c r="I72" i="14"/>
  <c r="I5" i="14"/>
  <c r="I88" i="14"/>
  <c r="I31" i="14"/>
  <c r="I93" i="14"/>
  <c r="I65" i="14"/>
  <c r="I15" i="14"/>
  <c r="I38" i="14"/>
  <c r="I98" i="14"/>
  <c r="I74" i="14"/>
  <c r="I42" i="14"/>
  <c r="I14" i="14"/>
  <c r="I24" i="14"/>
  <c r="I26" i="14"/>
  <c r="I70" i="14"/>
  <c r="I22" i="14"/>
  <c r="I29" i="14"/>
  <c r="I19" i="14"/>
  <c r="I92" i="14"/>
  <c r="I30" i="14"/>
  <c r="I37" i="14"/>
  <c r="I102" i="14"/>
  <c r="I11" i="14"/>
  <c r="I82" i="14"/>
  <c r="I101" i="14"/>
  <c r="I21" i="14"/>
  <c r="I64" i="14"/>
  <c r="I35" i="14"/>
  <c r="I67" i="14"/>
  <c r="I33" i="14"/>
  <c r="I69" i="14"/>
  <c r="I78" i="14"/>
  <c r="I18" i="14"/>
  <c r="I7" i="14"/>
  <c r="I85" i="14"/>
  <c r="I91" i="14"/>
  <c r="I60" i="14"/>
  <c r="I3" i="14"/>
  <c r="I62" i="14"/>
  <c r="I45" i="14"/>
  <c r="I76" i="14"/>
  <c r="I32" i="14"/>
  <c r="I97" i="14"/>
  <c r="I47" i="14"/>
  <c r="I40" i="14"/>
  <c r="I61" i="14"/>
  <c r="I27" i="14"/>
  <c r="I63" i="14"/>
  <c r="I4" i="14"/>
  <c r="I13" i="14"/>
  <c r="I96" i="14"/>
  <c r="I39" i="14"/>
  <c r="I77" i="14"/>
  <c r="I68" i="14"/>
  <c r="I89" i="14"/>
  <c r="I6" i="14"/>
  <c r="I46" i="14"/>
  <c r="I56" i="14"/>
  <c r="I23" i="14"/>
  <c r="I99" i="14"/>
  <c r="I58" i="14"/>
  <c r="I79" i="14"/>
  <c r="I16" i="14"/>
  <c r="I86" i="14"/>
  <c r="I43" i="14"/>
  <c r="I66" i="14"/>
  <c r="I10" i="14"/>
  <c r="I17" i="14"/>
  <c r="I95" i="14"/>
  <c r="I49" i="14"/>
  <c r="I28" i="14"/>
  <c r="I71" i="14"/>
  <c r="I51" i="14"/>
  <c r="I48" i="14"/>
  <c r="I20" i="14"/>
  <c r="I52" i="14"/>
  <c r="I44" i="14"/>
  <c r="I12" i="14"/>
  <c r="I55" i="14"/>
  <c r="I83" i="14"/>
  <c r="I73" i="14"/>
  <c r="I9" i="14"/>
  <c r="I59" i="14"/>
  <c r="I81" i="14"/>
  <c r="I94" i="14"/>
  <c r="I90" i="14"/>
  <c r="I34" i="14"/>
  <c r="I100" i="14"/>
  <c r="I53" i="14"/>
  <c r="I8" i="14"/>
  <c r="I84" i="14"/>
  <c r="I41" i="14"/>
  <c r="J10" i="15"/>
  <c r="H10" i="15"/>
  <c r="G10" i="15"/>
  <c r="H3" i="15"/>
  <c r="G3" i="15"/>
  <c r="J3" i="15"/>
  <c r="J8" i="15"/>
  <c r="H8" i="15"/>
  <c r="G8" i="15"/>
  <c r="H9" i="15"/>
  <c r="G9" i="15"/>
  <c r="J9" i="15"/>
  <c r="H13" i="15"/>
  <c r="G13" i="15"/>
  <c r="J13" i="15"/>
  <c r="J4" i="15"/>
  <c r="H4" i="15"/>
  <c r="G4" i="15"/>
  <c r="J12" i="15"/>
  <c r="H12" i="15"/>
  <c r="G12" i="15"/>
  <c r="J6" i="15"/>
  <c r="H6" i="15"/>
  <c r="G6" i="15"/>
  <c r="H7" i="15"/>
  <c r="G7" i="15"/>
  <c r="J7" i="15"/>
  <c r="H47" i="14"/>
  <c r="H63" i="14"/>
  <c r="H96" i="14"/>
  <c r="H89" i="14"/>
  <c r="H61" i="14"/>
  <c r="H79" i="14"/>
  <c r="H66" i="14"/>
  <c r="H73" i="14"/>
  <c r="H83" i="14"/>
  <c r="H36" i="14"/>
  <c r="H57" i="14"/>
  <c r="H31" i="14"/>
  <c r="H87" i="14"/>
  <c r="H54" i="14"/>
  <c r="H70" i="14"/>
  <c r="H38" i="14"/>
  <c r="H26" i="14"/>
  <c r="H22" i="14"/>
  <c r="H29" i="14"/>
  <c r="H25" i="14"/>
  <c r="H30" i="14"/>
  <c r="H37" i="14"/>
  <c r="H46" i="14"/>
  <c r="H17" i="14"/>
  <c r="H32" i="14"/>
  <c r="H49" i="14"/>
  <c r="H71" i="14"/>
  <c r="H51" i="14"/>
  <c r="H95" i="14"/>
  <c r="H99" i="14"/>
  <c r="H86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</author>
    <author>Ralph Kuhn</author>
  </authors>
  <commentList>
    <comment ref="K9" authorId="0" shapeId="0" xr:uid="{0F5EBD65-830C-4BE7-ADF5-5426878EAFA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" authorId="1" shapeId="0" xr:uid="{00000000-0006-0000-0100-00000200000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" authorId="0" shapeId="0" xr:uid="{61EDEDFB-F7FB-4939-96DF-0077F150B28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" authorId="0" shapeId="0" xr:uid="{B70E0F2C-DDBB-41B8-AE22-A8E3F62A92B0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" authorId="0" shapeId="0" xr:uid="{E5CA3866-5396-447E-8659-868232ADE70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" authorId="0" shapeId="0" xr:uid="{1CBD1F28-CCD8-4BE1-80BA-48F24436AC7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" authorId="0" shapeId="0" xr:uid="{B98063DF-84D0-4BC1-936E-AAAF355D5EF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" authorId="0" shapeId="0" xr:uid="{D125EAC9-F5DC-42D2-AE08-5213A397A2C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" authorId="1" shapeId="0" xr:uid="{4CD7D737-1784-41B4-BFB9-D47E48EA3328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" authorId="0" shapeId="0" xr:uid="{1EB76964-7F95-44D7-86C0-EABE31D25071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" authorId="0" shapeId="0" xr:uid="{9B3DE0DB-76AD-4416-949B-566F3D49D014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" authorId="0" shapeId="0" xr:uid="{4CF84EC6-77FE-4901-9A45-9AB54CF97AE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" authorId="0" shapeId="0" xr:uid="{A8AFBAEF-852D-454E-AFFD-53A67024414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" authorId="0" shapeId="0" xr:uid="{E2908C50-B0A9-4427-BCB4-263436B2A84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1" authorId="0" shapeId="0" xr:uid="{18F7A6D5-77A9-4895-B783-6A79EF2820D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1" authorId="1" shapeId="0" xr:uid="{82E85D07-6F9E-4884-9813-24AF6B88308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1" authorId="0" shapeId="0" xr:uid="{7B09C37B-4A3E-40E0-8AB6-F538722BBF3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1" authorId="0" shapeId="0" xr:uid="{F71D073E-41CE-4AB7-A4A4-ABE8F992FF21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1" authorId="0" shapeId="0" xr:uid="{B07702BE-633D-4CE1-8AB4-138C6259DF8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1" authorId="0" shapeId="0" xr:uid="{4C102FBD-4581-42A2-8180-C96B827673DE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1" authorId="0" shapeId="0" xr:uid="{AD4E2D6A-792E-4372-8FFE-132A1C0ED1A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2" authorId="0" shapeId="0" xr:uid="{EDBF933C-51B3-456D-897C-B593F4F9444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2" authorId="1" shapeId="0" xr:uid="{BD423F7D-0395-4D54-9DCE-FC0CA00A4B38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2" authorId="0" shapeId="0" xr:uid="{BAB98393-1C1A-4DF5-BED1-15A26504686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2" authorId="0" shapeId="0" xr:uid="{D5EC8DC5-DFD5-4F2A-BE67-A19D07D3D8F7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2" authorId="0" shapeId="0" xr:uid="{B785CA33-583C-458A-B46C-473F6D8F1F7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2" authorId="0" shapeId="0" xr:uid="{6A4F31F6-AC5E-4354-86D0-C5D10C9EDC4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2" authorId="0" shapeId="0" xr:uid="{095D87C8-000F-499B-8B95-ABE74947B2B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3" authorId="0" shapeId="0" xr:uid="{7F321F54-893C-436E-AE7D-76D12EC86C8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3" authorId="1" shapeId="0" xr:uid="{620CAB74-1453-42DA-A721-CA81F7BE659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3" authorId="0" shapeId="0" xr:uid="{EB03A79E-5FE7-4D0E-81EC-5E8F7578ED1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3" authorId="0" shapeId="0" xr:uid="{F3F2DFF4-AC01-4ECC-B754-C5267FBF4B05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3" authorId="0" shapeId="0" xr:uid="{33381E55-12EF-49D7-B119-26DBC3BF973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3" authorId="0" shapeId="0" xr:uid="{D91D36EC-570E-4DD7-9FF6-AD2FDC67694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3" authorId="0" shapeId="0" xr:uid="{4FAC9DE6-F597-45CA-9369-77DA865CEEE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4" authorId="0" shapeId="0" xr:uid="{92FFDC33-60D2-486E-A808-DE10D771E2E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4" authorId="1" shapeId="0" xr:uid="{B7FF3EF5-1FF1-4B01-BA7B-3C0738A5507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4" authorId="0" shapeId="0" xr:uid="{950D3E4E-F354-435E-8FBC-742D815DCDF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4" authorId="0" shapeId="0" xr:uid="{55DF4AEC-4FCE-4BB2-8BB3-119C63B4CEE7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4" authorId="0" shapeId="0" xr:uid="{BDFB4E04-56A8-4FE2-A670-0140D4B969A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4" authorId="0" shapeId="0" xr:uid="{32896FE2-D6FF-4BEC-B912-BBF57D09E07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4" authorId="0" shapeId="0" xr:uid="{7D868E57-AEA8-4991-9A0F-B91E44F384F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5" authorId="0" shapeId="0" xr:uid="{33901486-FA15-4EEC-9D77-3A5E826EB51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5" authorId="1" shapeId="0" xr:uid="{6D52FB9B-7A73-4776-B20E-ACBEFE77B412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5" authorId="0" shapeId="0" xr:uid="{FDA5B967-E5A6-4801-B4D3-EFC08F6ED3E0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5" authorId="0" shapeId="0" xr:uid="{FDA86EA6-211A-410B-AEB7-81817208AB8F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5" authorId="0" shapeId="0" xr:uid="{3A1EA4D9-430D-4A60-B5AC-6F6F14EEE94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5" authorId="0" shapeId="0" xr:uid="{910E3928-25AD-4992-8902-31FD8FB5E70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5" authorId="0" shapeId="0" xr:uid="{EE888A35-E8E1-4213-8918-16D4BB75CBA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6" authorId="0" shapeId="0" xr:uid="{591F2094-6E54-43F2-936B-65ECE91B60A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6" authorId="1" shapeId="0" xr:uid="{E0C0FDA1-7814-42B8-8D5B-DB99B9AA1C2C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6" authorId="0" shapeId="0" xr:uid="{CDCE5E1A-2E30-4E7D-9638-2D234AD15DE8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6" authorId="0" shapeId="0" xr:uid="{E62FBD33-6D71-455C-91F4-435A2805E1A1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6" authorId="0" shapeId="0" xr:uid="{01EC8550-F533-45D7-94CF-643D30D7D7A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6" authorId="0" shapeId="0" xr:uid="{6412DFC7-9369-482A-B306-F8D3AB712AF6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6" authorId="0" shapeId="0" xr:uid="{CDCB1EB7-6F83-4B17-9000-75483FF7325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7" authorId="0" shapeId="0" xr:uid="{B0AE0D94-1780-454C-849F-BF4FF438321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7" authorId="1" shapeId="0" xr:uid="{8C2FA2B5-59F4-48A4-A3BC-B195D4C43B56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7" authorId="0" shapeId="0" xr:uid="{1C8E2AB0-9FC1-4EC0-914F-70C2E67D3D8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7" authorId="0" shapeId="0" xr:uid="{8F27461B-CD52-4640-A829-AF67235986FF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7" authorId="0" shapeId="0" xr:uid="{84F0C54E-C5EA-45AB-99B1-E59DDC0015B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7" authorId="0" shapeId="0" xr:uid="{05232737-227F-48AF-97E0-4D6F149A746E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7" authorId="0" shapeId="0" xr:uid="{EFE3F3D4-A7E8-45D6-9314-09DE4BF9A2A5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8" authorId="0" shapeId="0" xr:uid="{21894881-DB84-473A-A22E-51B772EA162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8" authorId="1" shapeId="0" xr:uid="{57981ADE-16AE-4742-81AE-0C571B4F15B5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8" authorId="0" shapeId="0" xr:uid="{E5028455-91C6-4A6A-9BA0-5697484C877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8" authorId="0" shapeId="0" xr:uid="{832FEFA5-25CC-45F2-B05F-78004C94901A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8" authorId="0" shapeId="0" xr:uid="{D677D2C6-8C26-4417-A46C-9C81C969262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8" authorId="0" shapeId="0" xr:uid="{89FE12F6-E72F-4D97-AAA5-F9ED2ADBF083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8" authorId="0" shapeId="0" xr:uid="{42449286-AC89-400A-AAEF-A5DA4CE4E57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9" authorId="0" shapeId="0" xr:uid="{90B7AAC9-54BB-4224-AE37-18012A4426E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9" authorId="1" shapeId="0" xr:uid="{7D8676FF-29FE-457D-95BC-B10A62BC87C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9" authorId="0" shapeId="0" xr:uid="{4E4F1594-64C1-428C-A418-5E71B017291A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9" authorId="0" shapeId="0" xr:uid="{5D98FD1C-1313-42C4-91B1-61EE23C563D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9" authorId="0" shapeId="0" xr:uid="{9C866368-D506-4139-B4F5-62391187092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9" authorId="0" shapeId="0" xr:uid="{A157FD16-C99D-44BC-8F42-F6B240EA231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9" authorId="0" shapeId="0" xr:uid="{205797DD-03BD-4DA8-9B4D-229F27E52B5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0" authorId="0" shapeId="0" xr:uid="{BC4786F3-8BBD-440E-A6FA-5A66A4CF1F1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0" authorId="1" shapeId="0" xr:uid="{21C6AE14-DF42-457A-BBDF-B1FAB4CE353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0" authorId="0" shapeId="0" xr:uid="{50BCEB3E-B5BC-4AF1-BF98-BEC190A5B716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0" authorId="0" shapeId="0" xr:uid="{7F9B70E4-A22E-49EE-B884-2756B5CCECF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0" authorId="0" shapeId="0" xr:uid="{778F27FE-9598-4F9B-BBAF-31A27F35FCF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0" authorId="0" shapeId="0" xr:uid="{B3CB8A2D-7501-4497-8B27-5BB9B1768D6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0" authorId="0" shapeId="0" xr:uid="{037065ED-A86F-4B33-96F3-7F8EA4CFF4D8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1" authorId="0" shapeId="0" xr:uid="{99C98DEE-A77C-4795-AD65-85ADA06C624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1" authorId="1" shapeId="0" xr:uid="{E9EA7D34-6B02-4175-84B5-CCED5F62D39C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1" authorId="0" shapeId="0" xr:uid="{24690156-F87B-46F3-8DCE-D9BFA6C970A6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1" authorId="0" shapeId="0" xr:uid="{E6B6D24B-6E2C-447B-A222-72616C8F5DC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1" authorId="0" shapeId="0" xr:uid="{46E2723B-B8A7-403B-905E-1D9866409D5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1" authorId="0" shapeId="0" xr:uid="{14BAA4C8-4C13-4C28-958E-33476F26B2D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1" authorId="0" shapeId="0" xr:uid="{26B9F125-F19B-4508-BDFC-8A7E247C0DA1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2" authorId="0" shapeId="0" xr:uid="{5694DC42-30E1-4D63-8B6E-AC7C9722873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2" authorId="1" shapeId="0" xr:uid="{BE040A80-7325-4CE3-8B00-41C5DE0654C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2" authorId="0" shapeId="0" xr:uid="{E463CA7C-12D0-45D9-A0C9-DD2012199248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2" authorId="0" shapeId="0" xr:uid="{171D53F3-9C02-46A8-8AAE-FEC4076E876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2" authorId="0" shapeId="0" xr:uid="{49126158-A0BC-48E2-8F8D-DAF641CB9C6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2" authorId="0" shapeId="0" xr:uid="{AA461FE3-54DA-41A7-ADFE-FEDD96341CD5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2" authorId="0" shapeId="0" xr:uid="{17FC1491-1D75-4231-9049-BC32B9C2DA4D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3" authorId="0" shapeId="0" xr:uid="{A7BDE639-BF4B-4C61-B7F7-5409A005248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3" authorId="1" shapeId="0" xr:uid="{EBBF2B45-08C2-4303-81DA-1114F6DE4F5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3" authorId="0" shapeId="0" xr:uid="{1208ECC6-8A80-48D8-91AC-F02BAE56740B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3" authorId="0" shapeId="0" xr:uid="{389176C9-993A-4E65-89A9-FED6B3446CD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3" authorId="0" shapeId="0" xr:uid="{5A9BC39D-254A-4828-BB52-3B960B3E6D5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3" authorId="0" shapeId="0" xr:uid="{030B29DA-66D7-4AFA-B06C-9FF2625081E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3" authorId="0" shapeId="0" xr:uid="{CB66E2E6-0FDF-4B7E-98B3-C9CC14A28A7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4" authorId="0" shapeId="0" xr:uid="{D419C95E-5F63-417A-BCF0-550685A3EB5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4" authorId="1" shapeId="0" xr:uid="{A8435A3C-2934-49F7-AE86-B067204B3C8E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4" authorId="0" shapeId="0" xr:uid="{C3DD2023-A63E-4CFF-B919-2D770C14D3E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4" authorId="0" shapeId="0" xr:uid="{10568EA3-5AAC-4A67-814C-244B4B4D7C4A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4" authorId="0" shapeId="0" xr:uid="{E2DDDA88-3586-4585-91B1-01BB688957F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4" authorId="0" shapeId="0" xr:uid="{2499A00B-5273-4E06-8C4A-22A084BF2530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4" authorId="0" shapeId="0" xr:uid="{551BDA6F-27A2-4CBA-8C92-8CF9EA21DBD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5" authorId="0" shapeId="0" xr:uid="{28F83DD9-4DDE-46D9-97DA-FED5D57C81F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5" authorId="1" shapeId="0" xr:uid="{82245FBD-6B64-4267-A9C3-410BE84BD64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5" authorId="0" shapeId="0" xr:uid="{65483D17-C377-4215-9FD5-A78271DD1B06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5" authorId="0" shapeId="0" xr:uid="{B3891D22-0E39-4933-AA03-A985DB45B76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5" authorId="0" shapeId="0" xr:uid="{644C7872-3309-4D41-8526-C0173C25379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5" authorId="0" shapeId="0" xr:uid="{7A0F04DA-70B8-4DD6-B7DE-17FAE61A8E7E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5" authorId="0" shapeId="0" xr:uid="{29B5076F-8DD1-4732-ADCB-2F844E897DB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6" authorId="0" shapeId="0" xr:uid="{5D9613E4-1121-4604-B8CA-E6F63A693D0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6" authorId="1" shapeId="0" xr:uid="{2DFCF2E6-59D0-426B-8519-EA0EAFDCCEE6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6" authorId="0" shapeId="0" xr:uid="{A68C26DC-2885-4B77-8C96-72A6975C895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6" authorId="0" shapeId="0" xr:uid="{ABDE2871-7750-4D87-A670-1153D1AEC66A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6" authorId="0" shapeId="0" xr:uid="{4207AC47-FF41-4C60-9E9D-68C8B21A33B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6" authorId="0" shapeId="0" xr:uid="{69F85071-766D-4E38-8CB8-660DDF6E3570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6" authorId="0" shapeId="0" xr:uid="{84FE63FD-5F23-43AD-B70B-04EECF4B7FF1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7" authorId="0" shapeId="0" xr:uid="{453AF0FB-C0AD-4AA4-BCF8-6AFD3B91065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7" authorId="1" shapeId="0" xr:uid="{637A58E5-05C7-474F-BBFA-DCDBDFD9BBF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7" authorId="0" shapeId="0" xr:uid="{CF4259D0-D6B6-42AF-9736-939348E895D0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7" authorId="0" shapeId="0" xr:uid="{6E925610-8AB4-407C-A237-41E3FE17644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7" authorId="0" shapeId="0" xr:uid="{63014691-8EE7-4510-9818-3A77F55F9B1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7" authorId="0" shapeId="0" xr:uid="{19096A2C-1E27-41E6-AE87-BB0A7B0B47B0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7" authorId="0" shapeId="0" xr:uid="{0AEDB48B-F942-461C-8FB6-5D57D986C31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8" authorId="0" shapeId="0" xr:uid="{C13EB762-F7AD-4FB2-9BB2-95F63423141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8" authorId="1" shapeId="0" xr:uid="{08DA2EE9-63D0-4ACC-9D1D-4DCC614A7DC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8" authorId="0" shapeId="0" xr:uid="{2BE5F237-B4F7-4EC7-A3F9-1F1330D3AF5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8" authorId="0" shapeId="0" xr:uid="{B7A493EE-9A5E-4A19-8487-09A9C0D9C14D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8" authorId="0" shapeId="0" xr:uid="{A0EB1E4B-0FF0-45AC-8555-0418D0D8BFD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8" authorId="0" shapeId="0" xr:uid="{D2743B03-074E-4941-A784-DA0AA50DCBE6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8" authorId="0" shapeId="0" xr:uid="{906D4E7C-ADB1-4A32-82FA-422851C86DC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29" authorId="0" shapeId="0" xr:uid="{403C36C2-CA1C-4BCD-96D0-88A0EC6CFE6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29" authorId="1" shapeId="0" xr:uid="{2820531A-672B-4155-909E-C758B25996E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29" authorId="0" shapeId="0" xr:uid="{13F2A7BE-26D5-43DE-8579-D7F8A4CC949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29" authorId="0" shapeId="0" xr:uid="{D816A584-54F9-400B-965E-C28B028982F1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29" authorId="0" shapeId="0" xr:uid="{DA012B17-BEB0-4E96-BEB1-F063E021E35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29" authorId="0" shapeId="0" xr:uid="{CC1FF479-BEF8-4EE5-AEA2-2AB3501D1653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29" authorId="0" shapeId="0" xr:uid="{8CA667C4-2341-467B-9215-09A9BE12873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0" authorId="0" shapeId="0" xr:uid="{2BB9C804-717E-4F0E-860D-1882416D69E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0" authorId="1" shapeId="0" xr:uid="{A1FDE94A-BFE5-4FEB-BFCF-87DADF40795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0" authorId="0" shapeId="0" xr:uid="{EA789DF2-8FF1-4C10-8362-211FA12BCC3B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0" authorId="0" shapeId="0" xr:uid="{06A5066F-B029-4C8B-A874-D7DCFDEE2D2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0" authorId="0" shapeId="0" xr:uid="{4BDE447B-6266-4D24-9361-0F81244D391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0" authorId="0" shapeId="0" xr:uid="{D326AE3D-551A-42D7-A8AB-2D97485AF807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0" authorId="0" shapeId="0" xr:uid="{C73AB63C-19C5-448B-A601-DADB55F7AD2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1" authorId="0" shapeId="0" xr:uid="{60E2DAAD-9F7C-4C95-8DE3-7CCAF8C53AF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1" authorId="1" shapeId="0" xr:uid="{8806DB13-F48A-4EC1-9E16-5595202A3B3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1" authorId="0" shapeId="0" xr:uid="{9A7D9E74-B638-4F94-80B3-6B7363866126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1" authorId="0" shapeId="0" xr:uid="{185A8924-7969-40EC-A0E8-1C044976B365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1" authorId="0" shapeId="0" xr:uid="{56978C2B-5733-45F2-9370-D6ED511D16A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1" authorId="0" shapeId="0" xr:uid="{B064ADF4-948D-4CC5-B61D-3AAE20F0048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1" authorId="0" shapeId="0" xr:uid="{4B0AAA31-F0E9-446F-A9AC-584CD0475AB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2" authorId="0" shapeId="0" xr:uid="{023982F8-3E61-41B5-8487-7885B66E66D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2" authorId="1" shapeId="0" xr:uid="{72664B56-EAD5-4140-9F65-6A88082464C1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2" authorId="0" shapeId="0" xr:uid="{3AE5DA0E-A34C-4F5F-936A-66F8151E8A8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2" authorId="0" shapeId="0" xr:uid="{EAEFF83D-EEF7-4FAD-9294-F6D6C925C6BE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2" authorId="0" shapeId="0" xr:uid="{3C1951C5-0D4B-4AA4-AFE1-31B0660224C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2" authorId="0" shapeId="0" xr:uid="{59C2AE9D-8C60-468F-8000-DABF1E06471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2" authorId="0" shapeId="0" xr:uid="{89806287-CF64-4E1E-A294-35F65BC4F99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3" authorId="0" shapeId="0" xr:uid="{CCDE63B6-B999-4906-BEFF-EC38971BACC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3" authorId="1" shapeId="0" xr:uid="{185461BB-34DD-4A58-8193-1CCB41CB822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3" authorId="0" shapeId="0" xr:uid="{D51F6089-FA37-465F-9FAA-9FF7798A4D5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3" authorId="0" shapeId="0" xr:uid="{0235A1DB-3D70-44EA-BDFC-5C720556B847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3" authorId="0" shapeId="0" xr:uid="{2FE450D4-34B1-41E2-982F-2FEC6BD9460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3" authorId="0" shapeId="0" xr:uid="{0E6D0352-52CE-46A3-8712-6083CE79719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3" authorId="0" shapeId="0" xr:uid="{9D684FE7-9FEC-4711-B7AE-040B59855A91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4" authorId="0" shapeId="0" xr:uid="{DEE150A5-BA40-40E7-A3CE-1059A0279F7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4" authorId="1" shapeId="0" xr:uid="{710DC45A-3927-4FD8-AEC9-87B21ADF7D9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4" authorId="0" shapeId="0" xr:uid="{CADA3E39-A0A9-4879-B020-2AFD8B7BF9A8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4" authorId="0" shapeId="0" xr:uid="{7B149B2D-83EE-46B2-9506-40D1378D213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4" authorId="0" shapeId="0" xr:uid="{A00521D5-3A21-483F-9C6C-F2F294AF1D3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4" authorId="0" shapeId="0" xr:uid="{167C891C-E5A9-46A6-9374-DCCB8C3F28C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4" authorId="0" shapeId="0" xr:uid="{BEAC2B1B-26AE-4BF5-9E70-1B53F16530A5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5" authorId="0" shapeId="0" xr:uid="{53E386AE-8586-4AC0-A66B-1E23546D4CA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5" authorId="1" shapeId="0" xr:uid="{D38224C0-8B5D-4E25-98D9-011E863C47B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5" authorId="0" shapeId="0" xr:uid="{C61535C6-D776-45D2-805B-723C4A4C0036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5" authorId="0" shapeId="0" xr:uid="{7C03F07B-6F62-494F-8F75-90EFAB8427B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5" authorId="0" shapeId="0" xr:uid="{E9463A36-2CBC-416E-B521-DAB1FF102D8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5" authorId="0" shapeId="0" xr:uid="{D4C0213E-5A42-475F-AC87-A25A2C4AB423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5" authorId="0" shapeId="0" xr:uid="{21E39DCE-0CA2-4079-B5E8-5F9E0E992CE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6" authorId="0" shapeId="0" xr:uid="{4B6B537C-2B60-4EAC-81A4-1028E6AF2ED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6" authorId="1" shapeId="0" xr:uid="{2A1B2B33-E0E8-4251-96D1-4EBC7DE0DFE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6" authorId="0" shapeId="0" xr:uid="{2D0ED063-57DA-4AA5-AA43-138AE8F01B6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6" authorId="0" shapeId="0" xr:uid="{4E29C77D-17B5-4CBC-9C2C-17DF9C521E1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6" authorId="0" shapeId="0" xr:uid="{774646C7-1953-4B91-845B-3A99B2EBCE2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6" authorId="0" shapeId="0" xr:uid="{DDABF154-14F5-4B86-9742-DA47B7F942C6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6" authorId="0" shapeId="0" xr:uid="{A7CC8339-BD04-4A33-94E2-0F817C7A266D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7" authorId="0" shapeId="0" xr:uid="{0DC8A94A-7834-436D-B0E5-023F0EB5D26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7" authorId="1" shapeId="0" xr:uid="{01B68AA5-9E54-4F05-837E-8AF9913442FC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7" authorId="0" shapeId="0" xr:uid="{5F0016FC-61AF-4628-9A8C-6B5CB7A22D3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7" authorId="0" shapeId="0" xr:uid="{28CBDBEB-C484-4BAF-9AF2-959F10D87AA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7" authorId="0" shapeId="0" xr:uid="{3F303D2A-7127-4527-8ED4-06F6A3F8AB7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7" authorId="0" shapeId="0" xr:uid="{0E0E40A3-81DC-493F-997C-E7A6DA6C3D9E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7" authorId="0" shapeId="0" xr:uid="{29F63062-C962-4610-94CE-C91C7327F5B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8" authorId="0" shapeId="0" xr:uid="{2E1A2CBD-1EAF-4F9B-AE2A-68E4F48F824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8" authorId="1" shapeId="0" xr:uid="{77DBBA2C-DD59-4210-97D2-09002154122C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8" authorId="0" shapeId="0" xr:uid="{B8DE8DA1-D7FF-4D50-92F1-3C4F41EE61CB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8" authorId="0" shapeId="0" xr:uid="{483D96B6-4D88-40EC-8BF3-9415F31C352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8" authorId="0" shapeId="0" xr:uid="{F131FDCA-A502-4F88-9343-C897CC5ADA5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8" authorId="0" shapeId="0" xr:uid="{74A711A1-1999-4A0C-BCA4-2AF52DD1EFFE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8" authorId="0" shapeId="0" xr:uid="{08B91ED8-D784-4EB0-BCB5-BC6A05E8355A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39" authorId="0" shapeId="0" xr:uid="{D2B33F28-0B7C-4955-8160-F0725535BBE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39" authorId="1" shapeId="0" xr:uid="{8D94B090-5369-4A4D-BF12-9388279B0CA8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39" authorId="0" shapeId="0" xr:uid="{27C39AAB-8CAC-486B-9989-89F14B47DAD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39" authorId="0" shapeId="0" xr:uid="{B322654F-74A0-43D8-867A-E616BFB413F0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39" authorId="0" shapeId="0" xr:uid="{A4925773-DE26-4EB7-8E50-C61E941DE55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39" authorId="0" shapeId="0" xr:uid="{6EEC8C1D-FF12-4D44-82B1-7D7379A93B6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39" authorId="0" shapeId="0" xr:uid="{ED565E61-F9B0-40DC-912C-7D013A7A599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0" authorId="0" shapeId="0" xr:uid="{650EDC79-15A1-4F3F-AE8A-06433AD3567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0" authorId="1" shapeId="0" xr:uid="{2FF8E800-5B2F-4826-A47E-0BA6EA7EBB2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0" authorId="0" shapeId="0" xr:uid="{47EBCF2D-43F7-481D-AB89-C47A6B28A8CA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0" authorId="0" shapeId="0" xr:uid="{932E7872-98CD-45BC-AC59-70C78D54835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0" authorId="0" shapeId="0" xr:uid="{F3A8E095-3C0F-41B6-85CC-BEDDEE7B66F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0" authorId="0" shapeId="0" xr:uid="{6E5C94E4-D344-446E-88BC-CFC09AD2DB0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0" authorId="0" shapeId="0" xr:uid="{D49E94CB-FCCD-47AF-9308-05C2A4090F1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1" authorId="0" shapeId="0" xr:uid="{35AEA051-22C4-4CCC-BA10-E1F9ECD7EB0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1" authorId="1" shapeId="0" xr:uid="{DDE5AD35-F119-4C42-AA4E-86EA8071312E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1" authorId="0" shapeId="0" xr:uid="{C9D5CDDC-183B-4199-B7B0-6B4954A22991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1" authorId="0" shapeId="0" xr:uid="{2CADE2EB-EA45-4340-A13C-920065837F01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1" authorId="0" shapeId="0" xr:uid="{18709E16-673F-47AB-A78B-3C118F3C0B0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1" authorId="0" shapeId="0" xr:uid="{5E93B1C3-23B3-48A9-A4B7-0A263786EDF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1" authorId="0" shapeId="0" xr:uid="{1B05B7E2-7703-496E-A84A-B9C55C38727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2" authorId="0" shapeId="0" xr:uid="{E61E110F-AD27-4E7C-B334-D36457EFD4B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2" authorId="1" shapeId="0" xr:uid="{6A54CC31-098D-4550-B70F-CFE22D8DE18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2" authorId="0" shapeId="0" xr:uid="{15337FF0-D55F-4066-88EE-7A72D8AA69B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2" authorId="0" shapeId="0" xr:uid="{7C05BA7B-D586-467D-937D-A527A772F25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2" authorId="0" shapeId="0" xr:uid="{783FA04E-4E83-43A0-89FC-BE8D070FD9E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2" authorId="0" shapeId="0" xr:uid="{22E88CDD-4F9C-4904-8236-6D3238B21D6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2" authorId="0" shapeId="0" xr:uid="{5E619F38-9481-40FF-A5BF-81E226A783AA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3" authorId="0" shapeId="0" xr:uid="{7A7E70D9-EA1D-47AF-93F8-EEE5E0B1362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3" authorId="1" shapeId="0" xr:uid="{AC274CB3-776B-43BB-9585-C4CA02C1167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3" authorId="0" shapeId="0" xr:uid="{1DD1DE3B-CC89-44C9-BB58-3EBCE0763BD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3" authorId="0" shapeId="0" xr:uid="{A3837797-CC35-47D0-B411-F47D6EB16577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3" authorId="0" shapeId="0" xr:uid="{105B8281-A10B-4FAE-B98A-7FE8CE2FF45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3" authorId="0" shapeId="0" xr:uid="{E2E3874F-91FC-4BEF-8496-A47FC62B4BB7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3" authorId="0" shapeId="0" xr:uid="{235A651A-CD93-4B8D-8878-A42812C121CD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4" authorId="0" shapeId="0" xr:uid="{C5782FB5-C691-496E-BC88-95752D11CF3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4" authorId="1" shapeId="0" xr:uid="{B8D0857C-D5DC-4D8E-AF51-2F92F08E974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4" authorId="0" shapeId="0" xr:uid="{C737E054-DD4C-4ED9-AB85-0C6E4B24EAEA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4" authorId="0" shapeId="0" xr:uid="{A6C46986-DC5A-4285-BD4E-18D9198562D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4" authorId="0" shapeId="0" xr:uid="{471B96D3-77DF-4D87-B9D7-36D75FD4BE4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4" authorId="0" shapeId="0" xr:uid="{DC964084-F8DE-40E6-948F-8B3968E902F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4" authorId="0" shapeId="0" xr:uid="{E9A720B2-042B-4DA5-9FE5-15EBA1FF708D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5" authorId="0" shapeId="0" xr:uid="{F105C6AC-7ADB-4BD4-A18A-17FB90859C0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5" authorId="1" shapeId="0" xr:uid="{A6883B0D-0243-46C5-984E-A84AE65086F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5" authorId="0" shapeId="0" xr:uid="{8499BC71-696F-4066-8713-E6AEDE617CA3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5" authorId="0" shapeId="0" xr:uid="{09288692-E0C4-41C0-A08F-E63B57522D0A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5" authorId="0" shapeId="0" xr:uid="{67D0EA73-F9BA-4F64-9242-8A7A681AAE1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5" authorId="0" shapeId="0" xr:uid="{32BF16DE-E556-4BA0-A58B-DF858200829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5" authorId="0" shapeId="0" xr:uid="{49987E09-D9A4-4AF9-9130-5CC3B074D29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6" authorId="0" shapeId="0" xr:uid="{AFBCD094-82C8-4070-A53E-2181BF5CE2A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6" authorId="1" shapeId="0" xr:uid="{FA41E138-43E9-478B-BA11-28BCDB04BA25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6" authorId="0" shapeId="0" xr:uid="{F32EC595-A7A5-48EC-A172-A97AA4F188B3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6" authorId="0" shapeId="0" xr:uid="{71A28773-AE00-492D-A08F-96DD145D47AE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6" authorId="0" shapeId="0" xr:uid="{96A997C6-3347-45AA-A8B0-1EE3AA2F5B8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6" authorId="0" shapeId="0" xr:uid="{E3E463EB-6948-48CE-8BD0-745795AE8915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6" authorId="0" shapeId="0" xr:uid="{7FC77E86-F63F-49B9-BB5A-F9333BDE471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7" authorId="0" shapeId="0" xr:uid="{F39F58E8-1430-48BD-9372-9F6F2B9BE86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7" authorId="1" shapeId="0" xr:uid="{CE127A09-CED2-493C-BF91-FCC0B14DC376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7" authorId="0" shapeId="0" xr:uid="{FDB79827-3304-43E2-9677-B63F3F2F921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7" authorId="0" shapeId="0" xr:uid="{6FFCC670-2B40-4F06-B263-11EB46E12694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7" authorId="0" shapeId="0" xr:uid="{08B438C3-962D-407F-A8B2-B35282F62DD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7" authorId="0" shapeId="0" xr:uid="{2C2180A1-3145-4B85-A0C8-8043274A8C27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7" authorId="0" shapeId="0" xr:uid="{4CF5FA24-580A-4638-9592-525D3B24EFB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8" authorId="0" shapeId="0" xr:uid="{419C48EB-456F-44CC-8777-CD0CE26116A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8" authorId="1" shapeId="0" xr:uid="{2FA92553-99C1-46FC-A403-E903C4B5DD1C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8" authorId="0" shapeId="0" xr:uid="{FE25028A-AE93-4170-B4D3-BF54BA0314F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8" authorId="0" shapeId="0" xr:uid="{6BB81273-A20B-4D5E-B354-D8A74F2C5BD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8" authorId="0" shapeId="0" xr:uid="{E8676BA8-CB98-4C75-8313-623B801B3B4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8" authorId="0" shapeId="0" xr:uid="{DE8EB433-F560-457E-A3F4-CDE603A3FF4D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8" authorId="0" shapeId="0" xr:uid="{E4E1D2F0-8946-4038-948D-3A47C2C55E9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49" authorId="0" shapeId="0" xr:uid="{2019C02A-A70E-484A-ADC2-1856641C66B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49" authorId="1" shapeId="0" xr:uid="{F70AE477-CDC5-4015-AFB3-D6ED909A6F6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49" authorId="0" shapeId="0" xr:uid="{9D5DB4E3-DF93-4F04-BCD3-2144B78202F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49" authorId="0" shapeId="0" xr:uid="{4DCDF8D5-FCAF-448A-BE1E-E4397B59F9AF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49" authorId="0" shapeId="0" xr:uid="{652A1DCE-5537-45B2-BEDA-88DA929ABBD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49" authorId="0" shapeId="0" xr:uid="{BC68078E-BAD8-4155-B910-6545BF057905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49" authorId="0" shapeId="0" xr:uid="{EB73930C-8DA6-49FB-9314-E8173EAE1DE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0" authorId="0" shapeId="0" xr:uid="{B4BAC3FA-0123-404E-BAD3-5250304899B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0" authorId="1" shapeId="0" xr:uid="{F08D1AC0-89A6-4F30-B66F-149DE1B1B29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0" authorId="0" shapeId="0" xr:uid="{B413587E-5EBB-4F36-8CBD-EAC6C879757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0" authorId="0" shapeId="0" xr:uid="{83AB7AE2-0F32-4564-A39B-C082B0CA1335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0" authorId="0" shapeId="0" xr:uid="{650A1406-B437-44AB-8793-2EF1612C495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0" authorId="0" shapeId="0" xr:uid="{01E68993-151A-41B0-9321-D6176E573D18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0" authorId="0" shapeId="0" xr:uid="{BA64EDC1-4D5F-4DB7-9038-CA813CA3883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1" authorId="0" shapeId="0" xr:uid="{9103BCF2-1BF7-4F64-AA81-1B68BA72FDF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1" authorId="1" shapeId="0" xr:uid="{31C293A7-E2EF-4433-9DD1-D82544FB9B45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1" authorId="0" shapeId="0" xr:uid="{61759054-BB5E-40B0-BBC4-5AAEB96C0DA6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1" authorId="0" shapeId="0" xr:uid="{6BA71C5C-071A-415E-85F5-23E87A60438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1" authorId="0" shapeId="0" xr:uid="{BFB6CBA9-1F5F-490E-A7F9-1AB31D0CB6E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1" authorId="0" shapeId="0" xr:uid="{A6F34430-2454-4378-9AC8-95F3103B339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1" authorId="0" shapeId="0" xr:uid="{0D0EA173-D797-467D-A998-15859EBEFF11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2" authorId="0" shapeId="0" xr:uid="{6994D8F3-6875-4FB2-8379-F64A7FB5C7F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2" authorId="1" shapeId="0" xr:uid="{F9AF8667-3650-4A79-ADFA-2FC33879304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2" authorId="0" shapeId="0" xr:uid="{0D90ADD5-76A4-4925-95FA-47AB4B55A41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2" authorId="0" shapeId="0" xr:uid="{6787A2FA-552D-49D2-ADE5-B5C51B65F09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2" authorId="0" shapeId="0" xr:uid="{A93CDDAE-718E-497E-A671-EC1DE8A0FE4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2" authorId="0" shapeId="0" xr:uid="{143FA1FE-CB85-43AB-8000-96A34992417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2" authorId="0" shapeId="0" xr:uid="{478D73E4-DE5A-4A31-BF6D-2342D51F393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3" authorId="0" shapeId="0" xr:uid="{1CDE9ACC-8C64-4F4B-AE38-78B2255D4DD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3" authorId="1" shapeId="0" xr:uid="{C3004D4B-F656-4322-BA46-0D671BEB075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3" authorId="0" shapeId="0" xr:uid="{BF187468-4A81-4982-AB98-52A2EE285C6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3" authorId="0" shapeId="0" xr:uid="{CF0BBD1E-6B1E-4132-BA6C-003F9C9E35D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3" authorId="0" shapeId="0" xr:uid="{20A36CC8-42FB-480D-950D-63445A32B58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3" authorId="0" shapeId="0" xr:uid="{F1D97C46-6703-4E5A-A7E1-29D45421804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3" authorId="0" shapeId="0" xr:uid="{00612044-E3CC-4DA2-9020-BA887C567251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4" authorId="0" shapeId="0" xr:uid="{80A9F543-F566-4B46-9EB5-7DCF3E3ADF6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4" authorId="1" shapeId="0" xr:uid="{FD797273-B323-4BC9-8620-C0A54BAAF2E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4" authorId="0" shapeId="0" xr:uid="{711B146D-7D7A-448B-97E1-8F9A2D52E9A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4" authorId="0" shapeId="0" xr:uid="{E324F54B-70B6-4C13-B111-00A7DBA550B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4" authorId="0" shapeId="0" xr:uid="{6A00B5DA-D5C4-48F3-B4C3-DEF4FE73057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4" authorId="0" shapeId="0" xr:uid="{467D28B6-9D52-45CD-A6E2-65DAC857F99A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4" authorId="0" shapeId="0" xr:uid="{C9764E0D-6EC5-4843-8CA9-2CECA45272D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5" authorId="0" shapeId="0" xr:uid="{5969610A-887D-4B1F-B7F4-6FF6D5D5AA1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5" authorId="1" shapeId="0" xr:uid="{2DF9C70C-7301-4789-BE3D-AEE88E51350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5" authorId="0" shapeId="0" xr:uid="{271CD47E-6FEF-4136-B58C-B6C3640A3FC5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5" authorId="0" shapeId="0" xr:uid="{943DA5A5-3495-4213-A3B5-AA035BB3A35D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5" authorId="0" shapeId="0" xr:uid="{8197469B-281E-48EB-A711-0604222DE7A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5" authorId="0" shapeId="0" xr:uid="{78C5AF19-CE1E-4AD3-8ED5-08C2A51FCA9A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5" authorId="0" shapeId="0" xr:uid="{C52A6529-76A0-4B47-B36A-89AB5D64AF41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6" authorId="0" shapeId="0" xr:uid="{3A532E4D-14B8-45F8-B39F-B17C68C3B10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6" authorId="1" shapeId="0" xr:uid="{4607FEC3-C154-4EC8-B588-41CEE07E225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6" authorId="0" shapeId="0" xr:uid="{1ED62CD3-37CE-4ECE-AD06-8458191BC528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6" authorId="0" shapeId="0" xr:uid="{F0A80552-2983-4A60-AF30-2F1F48DE81F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6" authorId="0" shapeId="0" xr:uid="{BD2EFBEC-60FD-4FD7-9912-45A5AD0CDA1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6" authorId="0" shapeId="0" xr:uid="{A1156590-3121-4261-9BDC-862A1B5F4E4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6" authorId="0" shapeId="0" xr:uid="{18A4D9D1-A1D4-4D6D-A2D3-9FE0C2E97445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7" authorId="0" shapeId="0" xr:uid="{DC898F5F-547B-47FE-A453-995E4A6622F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7" authorId="1" shapeId="0" xr:uid="{E2E3FBE1-F9E3-4724-8B3B-05A5967B2C1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7" authorId="0" shapeId="0" xr:uid="{3C9ABAC4-973C-4A8D-822A-FDBF369F243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7" authorId="0" shapeId="0" xr:uid="{58CE5F77-12EE-44C2-A315-30BAB8D0563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7" authorId="0" shapeId="0" xr:uid="{1C21FEB6-D7AA-470D-90E3-301242584C8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7" authorId="0" shapeId="0" xr:uid="{4A54E922-F948-45F3-ACF7-0080344A30B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7" authorId="0" shapeId="0" xr:uid="{0AB572A3-8360-4F3D-94DA-7F8935F6641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8" authorId="0" shapeId="0" xr:uid="{D2056781-622D-4D4E-9A4F-B931DABEED6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8" authorId="1" shapeId="0" xr:uid="{B0F13FA2-E3DA-46C0-9A86-C424361E530D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8" authorId="0" shapeId="0" xr:uid="{D7754169-5768-4DFE-9E13-B127AAF90C5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8" authorId="0" shapeId="0" xr:uid="{3A126977-646C-4965-A31A-0F378B86CF7D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8" authorId="0" shapeId="0" xr:uid="{7B0D1FCA-A5DD-43C1-8777-8329BE51528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8" authorId="0" shapeId="0" xr:uid="{17630FBE-5A1E-4FD8-B287-DCA20D070D4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8" authorId="0" shapeId="0" xr:uid="{3F1AF677-0E80-42A3-8B77-FCF669644A7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59" authorId="0" shapeId="0" xr:uid="{1691DD13-5168-4491-BCF6-EADBF9AFD70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59" authorId="1" shapeId="0" xr:uid="{49500720-EA1E-4747-8EDB-D4DA7ACDE10D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59" authorId="0" shapeId="0" xr:uid="{F6A3321C-F2D4-41D6-B4C9-05CA6509DC7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59" authorId="0" shapeId="0" xr:uid="{4D0F8A4D-D7D0-4F2E-9FA7-1C2F3CD2DD9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59" authorId="0" shapeId="0" xr:uid="{B7757311-DF20-4BD0-A458-8FB7BFCA96D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59" authorId="0" shapeId="0" xr:uid="{41C839C5-8189-4A0C-A787-9B32CDC3A8A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59" authorId="0" shapeId="0" xr:uid="{16616525-F633-4511-A288-BF85C0FFFAD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0" authorId="0" shapeId="0" xr:uid="{7692B779-B429-40F2-A66D-EF64B3F7A9C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0" authorId="1" shapeId="0" xr:uid="{25B60363-6077-48D3-97AF-100266E91942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0" authorId="0" shapeId="0" xr:uid="{61B4B02C-5A62-489A-94DC-D61FDCD16D50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0" authorId="0" shapeId="0" xr:uid="{5FFBB8B1-8427-47F4-93FF-8EF30B7F1CA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0" authorId="0" shapeId="0" xr:uid="{42037575-1ACE-4C8A-BA94-EDBB4A44D79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0" authorId="0" shapeId="0" xr:uid="{AE2FEE6C-8404-4657-BAF4-BB49DD7921D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0" authorId="0" shapeId="0" xr:uid="{0A700D3B-E378-4732-A96D-AA245515CF0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1" authorId="0" shapeId="0" xr:uid="{6B49211D-AB3B-4C2C-ADCE-2E5214E29E3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1" authorId="1" shapeId="0" xr:uid="{DF40ABFC-DC90-4DC8-8B50-539509D96242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1" authorId="0" shapeId="0" xr:uid="{5543C503-C66B-46DA-BCA1-DE5DB37CD211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1" authorId="0" shapeId="0" xr:uid="{0EE5CDF8-EE4A-454F-9BC4-72597F548EE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1" authorId="0" shapeId="0" xr:uid="{071BAA64-F95A-421A-8603-FF50783DFFD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1" authorId="0" shapeId="0" xr:uid="{EEA92F9F-0522-44C9-8DD9-846ED2E1DF4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1" authorId="0" shapeId="0" xr:uid="{717E58C7-4659-4075-8FB7-E7066D53374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2" authorId="0" shapeId="0" xr:uid="{66DA45C6-FC13-48F3-A805-75594FCD4E0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2" authorId="1" shapeId="0" xr:uid="{0151DC15-37B0-4CB0-A25B-353855D4ECF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2" authorId="0" shapeId="0" xr:uid="{D771AE18-F018-4946-89D0-30E65C40DD5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2" authorId="0" shapeId="0" xr:uid="{3FF04E2B-33E7-4404-A291-ED558E4D3CA5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2" authorId="0" shapeId="0" xr:uid="{EF90B963-3B75-4CAD-A15E-7DC2C42D938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2" authorId="0" shapeId="0" xr:uid="{7AEFC887-9EFE-4E01-83A2-768663CC96B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2" authorId="0" shapeId="0" xr:uid="{69B1F67A-9BF2-4C12-9424-B65BD26C6DE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3" authorId="0" shapeId="0" xr:uid="{10A78EF1-26BD-4707-98A5-724A476D3BD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3" authorId="1" shapeId="0" xr:uid="{70E4995A-BE92-4CF5-A899-B1F58552500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3" authorId="0" shapeId="0" xr:uid="{1BA8C8CA-15D9-4CA9-9E8E-A9E993A00185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3" authorId="0" shapeId="0" xr:uid="{8EFFAD36-2975-46BE-A065-BBCBFCD7B51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3" authorId="0" shapeId="0" xr:uid="{FDDCA9AC-C66B-4CF2-8C97-EA0EEC667AB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3" authorId="0" shapeId="0" xr:uid="{DD4C47CC-8A8E-4DAF-B3FD-17AB095878C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3" authorId="0" shapeId="0" xr:uid="{15D20106-3238-484F-8A2E-27291B8A2BC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4" authorId="0" shapeId="0" xr:uid="{CCCCDE63-79B6-4D3A-BE16-B76F028A121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4" authorId="1" shapeId="0" xr:uid="{3B9D5731-4433-46FF-B264-BD90E3D44E88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4" authorId="0" shapeId="0" xr:uid="{2935F4DA-45C8-4B82-B543-9CFB3CC5B6D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4" authorId="0" shapeId="0" xr:uid="{37F2845D-9050-4E7C-8AEB-337A7A82E61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4" authorId="0" shapeId="0" xr:uid="{CBD8BC2C-086C-41DE-B82B-3B523C47226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4" authorId="0" shapeId="0" xr:uid="{DD4722BA-5487-43C5-85FB-B399C6A4224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4" authorId="0" shapeId="0" xr:uid="{82EEF4A5-D4FA-439F-9FA1-FC7426846D9A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5" authorId="0" shapeId="0" xr:uid="{5726F437-91B5-464F-9868-185901BFA92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5" authorId="1" shapeId="0" xr:uid="{457A3802-CDBE-41C8-AE24-C5B247B99A3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5" authorId="0" shapeId="0" xr:uid="{823A7A3A-E1E4-400E-A266-BDFF223B836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5" authorId="0" shapeId="0" xr:uid="{A07461CA-F7AD-4DDE-82B1-BB0EEA8BFD7D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5" authorId="0" shapeId="0" xr:uid="{7C8DD3A9-2BC5-4457-978C-5A973F23BB2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5" authorId="0" shapeId="0" xr:uid="{E72D64CE-5946-47E0-B20A-1F73FABC055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5" authorId="0" shapeId="0" xr:uid="{369FCB9A-CC9C-46B4-AD23-3C8718C7856A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6" authorId="0" shapeId="0" xr:uid="{3CB7CCB5-B830-476F-8D96-25A7FDD2E05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6" authorId="1" shapeId="0" xr:uid="{893CA871-CAB1-4EF9-815B-AE2F7C40113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6" authorId="0" shapeId="0" xr:uid="{67B7D772-20CD-4AF9-A868-E5D2CAB9D4B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6" authorId="0" shapeId="0" xr:uid="{B57309B1-5ADE-4A55-AC4E-F02526C03A21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6" authorId="0" shapeId="0" xr:uid="{D4665080-C58E-463E-AB60-0F032EA432F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6" authorId="0" shapeId="0" xr:uid="{0B8A0D32-5707-4856-BE73-DA2F3DA295F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6" authorId="0" shapeId="0" xr:uid="{8B015543-8B76-49F9-826D-75ECAF5F450E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7" authorId="0" shapeId="0" xr:uid="{CF02F053-F9F0-42C2-BD88-B1A18262D53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7" authorId="1" shapeId="0" xr:uid="{FDB2555F-4B70-4647-94A3-2C29845EC04E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7" authorId="0" shapeId="0" xr:uid="{A76CCB73-38BB-4392-B951-80BB92C7F66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7" authorId="0" shapeId="0" xr:uid="{4F3F130B-2926-43B1-B212-D95589064CD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7" authorId="0" shapeId="0" xr:uid="{3F71C821-6069-45D3-BD38-3871CE08AD9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7" authorId="0" shapeId="0" xr:uid="{685A36F9-A62A-49B8-BCA8-98380C39111A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7" authorId="0" shapeId="0" xr:uid="{E5D0B36D-DE41-4D0F-83C8-8FD85547109A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8" authorId="0" shapeId="0" xr:uid="{C2F14653-E53E-447D-906B-1D4E8C4D5AD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8" authorId="1" shapeId="0" xr:uid="{2823D852-9767-4957-BBDA-FD6327C36F3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8" authorId="0" shapeId="0" xr:uid="{748A4099-8DDC-47DA-B367-5A1D4CD25FC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8" authorId="0" shapeId="0" xr:uid="{F19EF7DE-0823-4FB3-99AA-6795AB1A17A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8" authorId="0" shapeId="0" xr:uid="{AD69E71C-ACDE-462A-BD2B-B99CDB818CE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8" authorId="0" shapeId="0" xr:uid="{A124F16C-CE11-446B-BD76-DDC2670FA158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8" authorId="0" shapeId="0" xr:uid="{442037D5-C7C7-4F97-9EFC-342A3167BDB7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69" authorId="0" shapeId="0" xr:uid="{E3243FDD-599C-4EF0-B6EC-5AC540A4E27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69" authorId="1" shapeId="0" xr:uid="{E34AEC0E-A294-40C7-B21E-8DA8BFF4032F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69" authorId="0" shapeId="0" xr:uid="{1BDE521F-BC38-4FB1-9E54-A4F7E275DC4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69" authorId="0" shapeId="0" xr:uid="{331B830E-4138-4410-90BA-065DA32C049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69" authorId="0" shapeId="0" xr:uid="{7E869A4A-E464-49C6-A1AD-A9864E65D97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69" authorId="0" shapeId="0" xr:uid="{17C36B8A-B27F-4D4C-BB51-52B6A79730D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69" authorId="0" shapeId="0" xr:uid="{75480872-339A-42F7-883B-7095BBF5678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0" authorId="0" shapeId="0" xr:uid="{7E11C928-488D-4D25-AF2D-7834B85A2FD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0" authorId="1" shapeId="0" xr:uid="{A0CE961D-CB94-4AAC-9417-D9A6885BADAC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0" authorId="0" shapeId="0" xr:uid="{36D6C137-3BC4-4FB1-8498-FAD91B54F3A5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0" authorId="0" shapeId="0" xr:uid="{95096085-73C0-4006-A33F-E87F0B381A3F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0" authorId="0" shapeId="0" xr:uid="{D984FF23-17A8-4D0A-A465-796C8AD1387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0" authorId="0" shapeId="0" xr:uid="{115FB9C2-3961-4803-90FE-BF497DA42A87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0" authorId="0" shapeId="0" xr:uid="{EC5A90B7-93E9-47FA-9992-3F5CE8119CE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1" authorId="0" shapeId="0" xr:uid="{8C03B071-E71E-40E9-A1C8-DC184DA63B2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1" authorId="1" shapeId="0" xr:uid="{4D3FC966-D18F-4B2E-95D6-034EF915076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1" authorId="0" shapeId="0" xr:uid="{2CE01F3D-3F13-48E2-B1A3-98B2F841D7D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1" authorId="0" shapeId="0" xr:uid="{7D0264D2-50F0-4D08-8A17-A2C40E6CF8B4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1" authorId="0" shapeId="0" xr:uid="{8FFC883C-4418-47A4-BB0D-D72113F1CF6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1" authorId="0" shapeId="0" xr:uid="{4B021C37-1823-4C08-8371-46BFA23C6A0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1" authorId="0" shapeId="0" xr:uid="{0BEE0A45-B4B8-4DBE-916B-52C576A14B85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2" authorId="0" shapeId="0" xr:uid="{25636C92-DF33-4A03-9334-146D0E81594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2" authorId="1" shapeId="0" xr:uid="{23954247-DE50-484D-B5E9-0BF09BA0FB4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2" authorId="0" shapeId="0" xr:uid="{0817EBF6-A657-468E-87FF-CE300B42206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2" authorId="0" shapeId="0" xr:uid="{C4B4EF6B-0688-4714-953B-A5A940D01F9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2" authorId="0" shapeId="0" xr:uid="{CB925E37-1FE0-4DBB-AE5C-A0D322DA565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2" authorId="0" shapeId="0" xr:uid="{EA6D3AF8-10FB-472D-925F-4942764DA93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2" authorId="0" shapeId="0" xr:uid="{2DEFD306-9B88-4D0E-8590-659BA87C5795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3" authorId="0" shapeId="0" xr:uid="{378274B4-946C-4E1F-8625-C9A75993039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3" authorId="1" shapeId="0" xr:uid="{C4340D5F-050A-41A5-B640-DEF4FD6CE7F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3" authorId="0" shapeId="0" xr:uid="{FD2786A9-8447-4EB6-9EF7-00A1AEB5B14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3" authorId="0" shapeId="0" xr:uid="{9149943D-2318-4950-B634-0AD375C16F54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3" authorId="0" shapeId="0" xr:uid="{E5B8AAF3-3952-4D9C-B833-E809F9D3C9D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3" authorId="0" shapeId="0" xr:uid="{D42A687B-675B-4D2D-B236-86D8DCC9F94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3" authorId="0" shapeId="0" xr:uid="{1F9FBEF5-8281-4A33-A54E-B835531ACC1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4" authorId="0" shapeId="0" xr:uid="{DBCA17CC-7078-45CC-8D75-C3087C309F6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4" authorId="1" shapeId="0" xr:uid="{6764673D-9E5E-46E8-A7E4-E6BA854E423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4" authorId="0" shapeId="0" xr:uid="{0602775F-D493-426E-83B9-6B0068797793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4" authorId="0" shapeId="0" xr:uid="{548CF209-8B00-467E-9559-AF57178F037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4" authorId="0" shapeId="0" xr:uid="{FFE19AD2-46F6-411E-B095-2BE3454F9A4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4" authorId="0" shapeId="0" xr:uid="{7F8DB441-B306-414D-81B4-49011A4A2A15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4" authorId="0" shapeId="0" xr:uid="{8BEE1325-70F2-4EDE-BA4D-813D47457B1F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5" authorId="0" shapeId="0" xr:uid="{BF8ACCB0-E8AC-4A9F-B039-FF92E8C707E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5" authorId="1" shapeId="0" xr:uid="{4425D40F-CA69-4F83-9944-2D1DFAF76622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5" authorId="0" shapeId="0" xr:uid="{32574A9C-BE7A-4880-B603-A3668FD83DF8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5" authorId="0" shapeId="0" xr:uid="{E0B7E075-8A7A-47B6-B758-31DFD8165F34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5" authorId="0" shapeId="0" xr:uid="{58828131-6BC0-49A5-AF8A-69E760EF6F1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5" authorId="0" shapeId="0" xr:uid="{0769FBE2-F856-4195-9D76-E2EBDDC10FD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5" authorId="0" shapeId="0" xr:uid="{31123CE3-EC6E-49C9-AD40-C32CFBD42528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6" authorId="0" shapeId="0" xr:uid="{9400A461-2650-4972-B5CD-71DC109E9C5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6" authorId="1" shapeId="0" xr:uid="{9ED7F4D3-8446-42AA-AA55-AA1056C6C006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6" authorId="0" shapeId="0" xr:uid="{22CDF955-8A29-4BF4-B0BB-54689ACB545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6" authorId="0" shapeId="0" xr:uid="{B638B6F7-B376-4EDD-9292-F6386EF7AF7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6" authorId="0" shapeId="0" xr:uid="{8C92A025-D986-42B1-AF46-A76A0C565F3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6" authorId="0" shapeId="0" xr:uid="{BB4FD07F-ECED-47C6-A474-DC1A0E10367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6" authorId="0" shapeId="0" xr:uid="{432F0B4F-D77A-4379-A595-6F13BCDC2898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7" authorId="0" shapeId="0" xr:uid="{10EE8D68-E567-4073-872A-552F4272AB1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7" authorId="1" shapeId="0" xr:uid="{F8ABE49C-53EA-491A-A270-B3F96082E29E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7" authorId="0" shapeId="0" xr:uid="{34D6F361-8EE4-4770-830C-143BD00B696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7" authorId="0" shapeId="0" xr:uid="{6532B819-461E-4CA6-8B62-74E03F4A7FD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7" authorId="0" shapeId="0" xr:uid="{BCF17B14-BF3D-4715-9690-4F9938C1148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7" authorId="0" shapeId="0" xr:uid="{B4CABB6C-D65F-49A5-ADD9-DDD236CAC45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7" authorId="0" shapeId="0" xr:uid="{5414C33F-CCC1-4070-87F4-50D83B9EBF1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8" authorId="0" shapeId="0" xr:uid="{CC500929-1898-4878-A6BA-007C40E0143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8" authorId="1" shapeId="0" xr:uid="{8B2F68F5-C03A-481A-B1BF-1833F4E3FDB1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8" authorId="0" shapeId="0" xr:uid="{2D745224-C77F-4750-A084-CA95FC47577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8" authorId="0" shapeId="0" xr:uid="{D2709E07-2C68-4BBB-91B0-F550645A439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8" authorId="0" shapeId="0" xr:uid="{0A62BEBC-99E4-4FD1-9F20-11459A78A39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8" authorId="0" shapeId="0" xr:uid="{0A55D85E-B108-4E3B-BC0E-54B4288B551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8" authorId="0" shapeId="0" xr:uid="{A17B4C54-4721-4822-8BE7-8311C700755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79" authorId="0" shapeId="0" xr:uid="{B077C1FC-5C16-494D-B709-0DE87C19DA2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79" authorId="1" shapeId="0" xr:uid="{A0EDD8C8-E2FE-4759-A1A2-A542EF03FBE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79" authorId="0" shapeId="0" xr:uid="{98A71A4E-5D67-491F-BE39-B90D4614071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79" authorId="0" shapeId="0" xr:uid="{8DF8C234-572E-4AF4-B02D-43D2311FDBF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79" authorId="0" shapeId="0" xr:uid="{D723808A-1DCB-43F1-97FA-B1FBE23DAAA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79" authorId="0" shapeId="0" xr:uid="{621659B5-7AFD-43A7-8BD8-566FAECDDE66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79" authorId="0" shapeId="0" xr:uid="{6910C016-0199-4E61-A03B-767194B355EA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0" authorId="0" shapeId="0" xr:uid="{841ED6C1-C463-4605-9B58-B3EC766ABD5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0" authorId="1" shapeId="0" xr:uid="{62D83B37-CED9-41BE-B79E-641946CF2A5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0" authorId="0" shapeId="0" xr:uid="{1CA00FAA-2FFC-4DC0-B9BE-C215C722595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0" authorId="0" shapeId="0" xr:uid="{2A403456-86FF-48AB-8FE9-17F413DD032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0" authorId="0" shapeId="0" xr:uid="{7E13A9B5-5987-4FC1-B6A3-E733D45ED9C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0" authorId="0" shapeId="0" xr:uid="{B936CBF3-8EC0-4E8B-A02A-7887D13D77F6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0" authorId="0" shapeId="0" xr:uid="{1B218816-B1FE-4941-9B65-0F4185A4E3AD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1" authorId="0" shapeId="0" xr:uid="{A38A2B56-8446-4B97-B9A9-206F141BF0B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1" authorId="1" shapeId="0" xr:uid="{46082764-6F53-4E0B-BE96-7506D5D9F1F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1" authorId="0" shapeId="0" xr:uid="{0E95BFD6-15F7-49F3-B8F6-E3C7E378D42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1" authorId="0" shapeId="0" xr:uid="{5CF8E156-3251-4A50-9215-CC291D593F1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1" authorId="0" shapeId="0" xr:uid="{14C6EFAB-17DF-42CA-8AF4-01B9E6E4251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1" authorId="0" shapeId="0" xr:uid="{DDF71B29-F600-4FAB-82EB-08DD9805CA28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1" authorId="0" shapeId="0" xr:uid="{4A18AF34-3C75-49F3-9EC3-DDFE7E249D1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2" authorId="0" shapeId="0" xr:uid="{31904623-9A2D-463C-BD44-189176E1655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2" authorId="1" shapeId="0" xr:uid="{0C505103-1875-4C06-B3E9-BD974C9D227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2" authorId="0" shapeId="0" xr:uid="{0306C93A-0210-4156-B6D5-40FDAC20DBF7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2" authorId="0" shapeId="0" xr:uid="{16134C58-D924-4A0C-9DE3-3B1ACC2D9DA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2" authorId="0" shapeId="0" xr:uid="{24CDE398-ACB9-46A1-A0E3-68BCFA5BADD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2" authorId="0" shapeId="0" xr:uid="{892D63C4-4658-4F12-A3F8-B3928C86BF8B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2" authorId="0" shapeId="0" xr:uid="{F70EDDD3-BF9B-4AE9-8231-EC7C5CB95AD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3" authorId="0" shapeId="0" xr:uid="{C5FC707E-7959-499F-A514-E3811296F1F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3" authorId="1" shapeId="0" xr:uid="{5325AEE0-884F-4CAA-853E-CE186A88844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3" authorId="0" shapeId="0" xr:uid="{159E25B8-1197-4C07-956A-5AFD047C310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3" authorId="0" shapeId="0" xr:uid="{48170A4D-0B6B-478B-9BF1-A7A04B3C0D1A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3" authorId="0" shapeId="0" xr:uid="{37AE32B3-C28C-4360-BEB1-269C90EE560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3" authorId="0" shapeId="0" xr:uid="{1D260B4F-FEEE-4A3A-84D9-0746B76F89F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3" authorId="0" shapeId="0" xr:uid="{782FBE1F-091F-48A1-9BF0-9A966B8925A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4" authorId="0" shapeId="0" xr:uid="{2175837F-791C-4461-9C28-EFC345CEF30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4" authorId="1" shapeId="0" xr:uid="{A7A26ACB-6368-4F5D-A418-9ADAB72EB1A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4" authorId="0" shapeId="0" xr:uid="{2FB65B37-F663-4A65-9EC8-F88BDE33D43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4" authorId="0" shapeId="0" xr:uid="{0673CE56-6FC3-440A-9B5C-44A23FA860AF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4" authorId="0" shapeId="0" xr:uid="{4DFFD141-6F35-4690-A4A3-F206F906899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4" authorId="0" shapeId="0" xr:uid="{946BECA9-A8EE-4409-9D3D-1854CEECD5E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4" authorId="0" shapeId="0" xr:uid="{67438EB5-B7AE-4C57-87BB-167A8959232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5" authorId="0" shapeId="0" xr:uid="{A91F2EA8-A85A-44A1-9522-391610DD85F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5" authorId="1" shapeId="0" xr:uid="{8F1E94DB-C8FE-410C-84F1-29E9EC6BD843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5" authorId="0" shapeId="0" xr:uid="{A873EBCF-B604-478F-B128-241C213C2261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5" authorId="0" shapeId="0" xr:uid="{3919DE73-0CFF-4D8D-98D7-FE709BC16A7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5" authorId="0" shapeId="0" xr:uid="{B7F90711-EB0F-48F4-ACDA-A393A62AE78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5" authorId="0" shapeId="0" xr:uid="{AAE2892F-FB4A-4A29-9A8B-50617FBB9D27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5" authorId="0" shapeId="0" xr:uid="{C86A540A-8B66-4DA6-901F-02B0A4F3CF8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6" authorId="0" shapeId="0" xr:uid="{E7DCDA53-3325-42FF-AB12-57216FE0975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6" authorId="1" shapeId="0" xr:uid="{58A32E3F-A559-42E1-B926-1302D636ACE5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6" authorId="0" shapeId="0" xr:uid="{7BA0F348-CEA9-4D54-9054-7DA3508FAF5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6" authorId="0" shapeId="0" xr:uid="{3A571A11-F1A6-486C-8F30-226FD6F630F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6" authorId="0" shapeId="0" xr:uid="{05DF0A54-07F3-4B0E-BBB5-022027A6CF26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6" authorId="0" shapeId="0" xr:uid="{B8F9EAA8-E5AC-4385-A07C-A32905224223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6" authorId="0" shapeId="0" xr:uid="{059730F0-58B9-4140-BCC7-A5D7E0749BAE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7" authorId="0" shapeId="0" xr:uid="{3FC959DC-02EC-44CA-BA61-18D9CB8D5E3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7" authorId="1" shapeId="0" xr:uid="{D7102D8C-51BE-41A9-855A-1E3A19B88C7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7" authorId="0" shapeId="0" xr:uid="{330CFD97-741A-43F1-B595-5AA60B955AC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7" authorId="0" shapeId="0" xr:uid="{E1B6CD7F-DACB-439E-8B3F-DEE56F343AA0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7" authorId="0" shapeId="0" xr:uid="{7B2E3721-B8DC-418F-9CFC-9D828191E4B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7" authorId="0" shapeId="0" xr:uid="{A01DD85A-2F18-4B97-AF77-BC2897B0FD33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7" authorId="0" shapeId="0" xr:uid="{5DA5477C-CD5E-40B1-9F3D-81BD8FF0C669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8" authorId="0" shapeId="0" xr:uid="{2EA1838C-9507-48CD-898E-435C2297A1A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8" authorId="1" shapeId="0" xr:uid="{9B9614BE-264D-46F3-85BA-0E92644E15D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8" authorId="0" shapeId="0" xr:uid="{2CA75CFC-8F9F-4773-B6EB-CBC7C5EB1D0B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8" authorId="0" shapeId="0" xr:uid="{6DD1C8EE-6A3F-4F3B-B35B-D5478B166B5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8" authorId="0" shapeId="0" xr:uid="{6CCDFFE1-36F8-4BCE-98E9-EA837B5B99B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8" authorId="0" shapeId="0" xr:uid="{1B237566-EB99-44E0-84B0-657ED69CB68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8" authorId="0" shapeId="0" xr:uid="{C2609B09-57E0-474E-B7D7-988D338A966B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89" authorId="0" shapeId="0" xr:uid="{74DC7A4F-5998-43FA-BF99-1A36041F25F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89" authorId="1" shapeId="0" xr:uid="{5208FDE2-130D-44B9-8AD3-8E71C01E1179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89" authorId="0" shapeId="0" xr:uid="{17148771-ACEB-457C-962C-6ACAF6375BF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89" authorId="0" shapeId="0" xr:uid="{120A6521-E1F9-4EA6-BED0-57B4F2890864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89" authorId="0" shapeId="0" xr:uid="{4E7F855E-0490-41CC-98D6-284FA0F625B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89" authorId="0" shapeId="0" xr:uid="{ECF27466-D46D-47D7-923D-C32F8245BF6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89" authorId="0" shapeId="0" xr:uid="{EB22F31B-F139-4F08-8B43-168A269B671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0" authorId="0" shapeId="0" xr:uid="{C617275D-0B4D-401A-BD9A-28E75A5FCEE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0" authorId="1" shapeId="0" xr:uid="{0C1D2ACD-5170-4795-B0F8-9370EF1A440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0" authorId="0" shapeId="0" xr:uid="{03E7FF6B-AEB5-49B2-A8CC-46F5D0979BB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0" authorId="0" shapeId="0" xr:uid="{D2A49276-9B71-485A-804D-D399D00A541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0" authorId="0" shapeId="0" xr:uid="{99043834-39AB-477F-AE5C-AE2C7023D8C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0" authorId="0" shapeId="0" xr:uid="{2372C35A-F66B-4367-AEC7-DE995F6AD7D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0" authorId="0" shapeId="0" xr:uid="{5D765684-3515-45A8-A345-E5C9867A474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1" authorId="0" shapeId="0" xr:uid="{09C23CFC-5EB5-42B6-A1D0-11BF0EB2003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1" authorId="1" shapeId="0" xr:uid="{47E1C0B2-8910-42D9-AD01-DFAB472F31B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1" authorId="0" shapeId="0" xr:uid="{0382BD13-660C-4215-A41D-79C8592F22D1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1" authorId="0" shapeId="0" xr:uid="{C9001B19-AA59-403C-B112-28F552AB81A2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1" authorId="0" shapeId="0" xr:uid="{7926AF05-D388-4082-B2A7-FE416DA99A0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1" authorId="0" shapeId="0" xr:uid="{15994B8F-6314-47FF-86DB-AC6464175A1F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1" authorId="0" shapeId="0" xr:uid="{93F05C63-5624-4DEE-9A8C-CB4A12BA5FED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2" authorId="0" shapeId="0" xr:uid="{6406FBAD-A71D-4AC9-A56E-3243194FFCAD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2" authorId="1" shapeId="0" xr:uid="{8210DEAD-2809-4F9D-8582-D551334D962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2" authorId="0" shapeId="0" xr:uid="{3961B480-DA48-4AFE-B252-907F52AF21DE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2" authorId="0" shapeId="0" xr:uid="{9A8A9CB8-6133-4024-A2BB-901FBADD7DD0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2" authorId="0" shapeId="0" xr:uid="{5DD7683D-4A47-47ED-8105-80DFEF143C9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2" authorId="0" shapeId="0" xr:uid="{D6F80445-2180-46BD-830D-73468DCB763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2" authorId="0" shapeId="0" xr:uid="{731FF758-71D7-4676-A7C2-8140B245D5C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3" authorId="0" shapeId="0" xr:uid="{E591517E-CE9F-4107-883F-DCA34BB40D1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3" authorId="1" shapeId="0" xr:uid="{3C5AC0B3-2BFC-4098-945C-63965B60BD2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3" authorId="0" shapeId="0" xr:uid="{2A24F27D-A929-42E8-9CA3-8C8D7DA21ED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3" authorId="0" shapeId="0" xr:uid="{C32BD32C-EF9A-4EEA-9134-0111FEF20DB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3" authorId="0" shapeId="0" xr:uid="{C0BC1DA2-83C7-4517-8CCD-0908F11F14F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3" authorId="0" shapeId="0" xr:uid="{4ADEED55-2494-4962-A44D-5948883859C6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3" authorId="0" shapeId="0" xr:uid="{7DD60123-A43F-4AC3-8B92-43102333F26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4" authorId="0" shapeId="0" xr:uid="{9F18FCB8-9492-4794-9CF8-0405859462B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4" authorId="1" shapeId="0" xr:uid="{AE47D736-14EC-4132-98A6-8FD4B154790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4" authorId="0" shapeId="0" xr:uid="{A35A6675-6A9D-4685-86A2-98498D7515D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4" authorId="0" shapeId="0" xr:uid="{BCEEFC60-9227-48C4-8690-02744D57BAAD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4" authorId="0" shapeId="0" xr:uid="{643E718B-3960-4689-BC64-8C1ADB4E1EA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4" authorId="0" shapeId="0" xr:uid="{7362FFDD-DCD6-44C3-8A60-40F1074CC1B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4" authorId="0" shapeId="0" xr:uid="{EE1709AB-3F59-4C54-AC7D-05A9D595207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5" authorId="0" shapeId="0" xr:uid="{22469F0D-8B74-42D6-B718-C9C2F05B94F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5" authorId="1" shapeId="0" xr:uid="{07DAC425-0B28-4D7F-8BAD-D219C910BE56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5" authorId="0" shapeId="0" xr:uid="{EDBD673A-F830-4772-95B3-084A1F82EDDF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5" authorId="0" shapeId="0" xr:uid="{6ED13640-FEB3-4E34-8AC6-B04CD50E4A5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5" authorId="0" shapeId="0" xr:uid="{A17C4CFE-2D5A-4177-84EA-0B68FF12754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5" authorId="0" shapeId="0" xr:uid="{558BCD24-825A-4DE2-849D-8C601FAB8E6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5" authorId="0" shapeId="0" xr:uid="{B7640F56-C502-4DB1-839A-CAA98E82665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6" authorId="0" shapeId="0" xr:uid="{4EEAAD4D-9313-42CB-8D89-9C18702699D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6" authorId="1" shapeId="0" xr:uid="{C94A5D90-BA05-4F37-B332-7DD93462EB92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6" authorId="0" shapeId="0" xr:uid="{55F0EC7F-0C94-408D-8CB6-89EE37E722B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6" authorId="0" shapeId="0" xr:uid="{048C1C93-B56F-491E-A21D-D96676F4A20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6" authorId="0" shapeId="0" xr:uid="{6BC4E2BA-9A82-4D02-BA5D-4BE5B326960E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6" authorId="0" shapeId="0" xr:uid="{1C4F0A50-7058-47BF-8C43-48BA5A8288A8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6" authorId="0" shapeId="0" xr:uid="{D4241BD6-63AE-47A6-A408-A487D5E0EEBF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7" authorId="0" shapeId="0" xr:uid="{BAC26706-4BA6-4769-AF12-FAF427230EAF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7" authorId="1" shapeId="0" xr:uid="{AC59F7D7-91C1-420B-9956-DCCE989EADC4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7" authorId="0" shapeId="0" xr:uid="{514CDC67-73FD-4738-9DF9-13CDB3C27FB8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7" authorId="0" shapeId="0" xr:uid="{C8FA62AB-E156-424D-AB05-4C46BCB14653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7" authorId="0" shapeId="0" xr:uid="{6D32CA21-8E91-484D-B58E-2E390B36A85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7" authorId="0" shapeId="0" xr:uid="{52D71C33-FD82-44CB-B578-B2091F320A45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7" authorId="0" shapeId="0" xr:uid="{CC53A470-9220-408F-A154-30143575103C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8" authorId="0" shapeId="0" xr:uid="{747A6D24-A012-4921-B48E-2FCA09F105C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8" authorId="1" shapeId="0" xr:uid="{C1F67BEA-9B0F-48C5-8BA9-FB7E072FA80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8" authorId="0" shapeId="0" xr:uid="{3308FB6B-FD2C-4C72-9B9B-BB5E2CA1B655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8" authorId="0" shapeId="0" xr:uid="{1366294F-3E58-4AAD-819C-BAC357A8DBFF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8" authorId="0" shapeId="0" xr:uid="{1C91B899-916D-4C7C-A54B-8ADF7D3BC7A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8" authorId="0" shapeId="0" xr:uid="{4833475E-3683-445C-AEF8-72568FACB5A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8" authorId="0" shapeId="0" xr:uid="{8496A62A-EED5-43B3-B0C5-8F5F88FFD4AF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99" authorId="0" shapeId="0" xr:uid="{A32DAD47-F4DB-4B9F-AA4D-5EA95736B271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99" authorId="1" shapeId="0" xr:uid="{C3C0E464-86A0-4E21-9657-65675490FAE0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99" authorId="0" shapeId="0" xr:uid="{E4932214-C9A1-4078-BB5A-0BF1BA1767A9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99" authorId="0" shapeId="0" xr:uid="{7083677E-9F44-48F0-A60E-DB959AEFCA61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99" authorId="0" shapeId="0" xr:uid="{EB095D04-2F8B-4B74-95EA-CCE75E5FCB47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99" authorId="0" shapeId="0" xr:uid="{F3471CA1-EFC1-412A-A456-3420A8E7E40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99" authorId="0" shapeId="0" xr:uid="{3B64EC1E-28C0-480A-BEB9-CA09AB5E4C2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0" authorId="0" shapeId="0" xr:uid="{C881890C-2438-4EC8-8BC7-CD92F63917AB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0" authorId="1" shapeId="0" xr:uid="{72380F0B-504E-4F69-902B-2DCD99408F0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0" authorId="0" shapeId="0" xr:uid="{3014C1E2-FF5C-4832-A66B-E3E90D5676A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0" authorId="0" shapeId="0" xr:uid="{C54CDC24-2F53-4DEB-8C88-B54E8DABC99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0" authorId="0" shapeId="0" xr:uid="{C03F47E7-4086-4E18-871C-6DCC31691D90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0" authorId="0" shapeId="0" xr:uid="{25C70441-E6CB-4BE5-BB83-70B4A4BD33C2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0" authorId="0" shapeId="0" xr:uid="{74A5166E-5250-4F1E-8AB6-4D741418ADC5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1" authorId="0" shapeId="0" xr:uid="{2EDF3B0D-6CA3-4A8D-9C05-E9CFC44BF08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1" authorId="1" shapeId="0" xr:uid="{9489E391-52C3-4836-8212-D008BB68690B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1" authorId="0" shapeId="0" xr:uid="{87594E1B-D431-4B64-9ABE-4DF7FDD9C6EA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1" authorId="0" shapeId="0" xr:uid="{48F685CB-F963-4CA6-AE2C-C379885E1DAB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1" authorId="0" shapeId="0" xr:uid="{7C4651DB-ECFE-467C-87E1-9D5DBE4C254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1" authorId="0" shapeId="0" xr:uid="{481225EC-53AA-4B45-A803-D88C5EA63EB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1" authorId="0" shapeId="0" xr:uid="{82029669-02E2-477F-BACE-DD660CFA6CA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2" authorId="0" shapeId="0" xr:uid="{D43EC3C2-FECB-495E-A222-5E4D49D882D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2" authorId="1" shapeId="0" xr:uid="{58FB4D0C-1343-4A4A-A20D-32970615E5E1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2" authorId="0" shapeId="0" xr:uid="{B8CEA0C7-67A8-460B-BD60-D6CAADC55EE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2" authorId="0" shapeId="0" xr:uid="{226DCAE8-418D-4311-9793-2ACEE830C2AC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2" authorId="0" shapeId="0" xr:uid="{B3157AD2-78B6-4B68-982B-87D9E3400FEA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2" authorId="0" shapeId="0" xr:uid="{32E7472B-DF57-42D3-945A-0FF9643D5FF8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2" authorId="0" shapeId="0" xr:uid="{D0944F40-1010-4794-977A-7129393AFA00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3" authorId="0" shapeId="0" xr:uid="{0BDFDE51-5D74-4C67-AEDF-AC29DCB29D6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3" authorId="1" shapeId="0" xr:uid="{7EE0615C-6B61-47F6-8C4D-607DF0A32C65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3" authorId="0" shapeId="0" xr:uid="{05F82C25-5B58-4D9C-A82E-911E96C3A2D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3" authorId="0" shapeId="0" xr:uid="{FA109FE7-99D0-47A1-A9A1-D7D9DBBF665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3" authorId="0" shapeId="0" xr:uid="{42CC1E07-151C-4136-B5D8-33283FF7E6A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3" authorId="0" shapeId="0" xr:uid="{17F27DAF-4FE5-4B1E-B127-7647B46A65E4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3" authorId="0" shapeId="0" xr:uid="{200FEB7D-4BD4-4C4D-8471-003CF4FA32C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4" authorId="0" shapeId="0" xr:uid="{CB98D0F2-85FC-4AD5-AC22-507D4150E302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4" authorId="1" shapeId="0" xr:uid="{F65458C7-D5C3-485C-8E54-2F065D4F79D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4" authorId="0" shapeId="0" xr:uid="{16843F72-9BDF-4A75-A84F-40C26584742C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4" authorId="0" shapeId="0" xr:uid="{59FEC6F9-A607-47CD-AB0B-8F38031A5B1E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4" authorId="0" shapeId="0" xr:uid="{6C29E5AC-D80B-411F-ABAF-2ACDD05D03A8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4" authorId="0" shapeId="0" xr:uid="{881FCDA2-9A0B-49BD-BAD8-6EE8AAB246B3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4" authorId="0" shapeId="0" xr:uid="{9C37B133-464B-4238-8ACF-9D7C15AA3113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5" authorId="0" shapeId="0" xr:uid="{7A5552A4-15BF-46C2-BE8E-06380FACB7D4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5" authorId="1" shapeId="0" xr:uid="{7C0F1158-958F-4FA3-BDE9-EEFEDB9730A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5" authorId="0" shapeId="0" xr:uid="{FB25CF6C-0EFC-43B8-BA1D-95665E093522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5" authorId="0" shapeId="0" xr:uid="{5A6E9037-76F0-4470-BD22-E583B4F77D5E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5" authorId="0" shapeId="0" xr:uid="{552B5266-E212-450C-9137-284F6646665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5" authorId="0" shapeId="0" xr:uid="{4AFBF884-ED1F-43E7-B818-E91D85043E91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5" authorId="0" shapeId="0" xr:uid="{17DEB3D1-B484-4CB9-A2A1-E250181AC954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6" authorId="0" shapeId="0" xr:uid="{AC52D0FE-0FD6-4975-BEE7-B57B9CAEC0DC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6" authorId="1" shapeId="0" xr:uid="{9350CCD6-6E47-4068-9532-12A265E89557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6" authorId="0" shapeId="0" xr:uid="{02BFE4CC-9A30-4B13-B118-655DEE08A2BD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6" authorId="0" shapeId="0" xr:uid="{393F7AFE-A021-42B0-8133-B5ABF5268A68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6" authorId="0" shapeId="0" xr:uid="{2A43ADF0-BC42-4B7F-8961-A3108BF7B5E9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6" authorId="0" shapeId="0" xr:uid="{0126221A-6CFF-4CAF-8113-EAA2561AA029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6" authorId="0" shapeId="0" xr:uid="{0384B56E-E0AD-479C-8C36-3E419E4D6B46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7" authorId="0" shapeId="0" xr:uid="{96E657AD-73B4-4CD0-B445-2DEDAD13332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7" authorId="1" shapeId="0" xr:uid="{A5E80E42-ABC0-4272-80DC-164C7BF84BD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7" authorId="0" shapeId="0" xr:uid="{A81B60C2-0C4B-47E6-8CA2-DA4FF6ECA7BB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7" authorId="0" shapeId="0" xr:uid="{EB789882-E43C-4EBC-988A-CE7C79682FB9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7" authorId="0" shapeId="0" xr:uid="{5607CEAB-7B3D-4651-B945-A6552CE5C15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7" authorId="0" shapeId="0" xr:uid="{721B2F4F-808C-4EB4-912B-B77AB7A5253C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7" authorId="0" shapeId="0" xr:uid="{1F397BBF-7EC0-4A1D-9CA5-529F8151CC4F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  <comment ref="K108" authorId="0" shapeId="0" xr:uid="{1A16A33D-9CF7-4754-9DF9-92322E28D555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Z108" authorId="1" shapeId="0" xr:uid="{80D5FF4F-2919-4D67-A1B8-B2144CEBCBBA}">
      <text>
        <r>
          <rPr>
            <b/>
            <sz val="9"/>
            <color indexed="81"/>
            <rFont val="Segoe UI"/>
            <family val="2"/>
          </rPr>
          <t xml:space="preserve">Bitte angeben, ob BDR-Mitglied
</t>
        </r>
      </text>
    </comment>
    <comment ref="AB108" authorId="0" shapeId="0" xr:uid="{4C8AC1BE-7FEC-4889-BE1D-26420D523074}">
      <text>
        <r>
          <rPr>
            <b/>
            <sz val="9"/>
            <color indexed="81"/>
            <rFont val="Tahoma"/>
            <family val="2"/>
          </rPr>
          <t>Bitte für die Teilnehmer einer Paarkür die gleiche Zahl (1-24) eintragen!</t>
        </r>
      </text>
    </comment>
    <comment ref="AC108" authorId="0" shapeId="0" xr:uid="{DBB01AC9-78F8-4307-9498-CBC026809546}">
      <text>
        <r>
          <rPr>
            <b/>
            <sz val="9"/>
            <color indexed="81"/>
            <rFont val="Tahoma"/>
            <family val="2"/>
          </rPr>
          <t>bitte für die Teilnehmer einer Kleingruppe die gleiche Zahl (1-8) eintragen!</t>
        </r>
      </text>
    </comment>
    <comment ref="AD108" authorId="0" shapeId="0" xr:uid="{C4FAFAFD-F41C-4A0C-8B25-A9D12B155803}">
      <text>
        <r>
          <rPr>
            <b/>
            <sz val="9"/>
            <color indexed="81"/>
            <rFont val="Tahoma"/>
            <family val="2"/>
          </rPr>
          <t>bitte für die Teilnehmer einer Großgruppe die gleiche Zahl (1-4) eintragen!</t>
        </r>
      </text>
    </comment>
    <comment ref="AF108" authorId="0" shapeId="0" xr:uid="{03BD2B5B-85ED-41CF-A542-7E1A47D0A5C7}">
      <text>
        <r>
          <rPr>
            <b/>
            <sz val="9"/>
            <color indexed="81"/>
            <rFont val="Tahoma"/>
            <family val="2"/>
          </rPr>
          <t>für Teilnehmer von vereinsgemischten Paar- oder Gruppenküren</t>
        </r>
      </text>
    </comment>
    <comment ref="AG108" authorId="0" shapeId="0" xr:uid="{A2D7F099-4631-4EB8-9713-64602AAB52F2}">
      <text>
        <r>
          <rPr>
            <b/>
            <sz val="9"/>
            <color indexed="81"/>
            <rFont val="Tahoma"/>
            <family val="2"/>
          </rPr>
          <t>wird der Teilnehmer über seinen gemeldet und dort die Startgebühr berechnet?</t>
        </r>
      </text>
    </comment>
  </commentList>
</comments>
</file>

<file path=xl/sharedStrings.xml><?xml version="1.0" encoding="utf-8"?>
<sst xmlns="http://schemas.openxmlformats.org/spreadsheetml/2006/main" count="517" uniqueCount="183">
  <si>
    <t>Hessische Meisterschaft im Einrad Freestyle</t>
  </si>
  <si>
    <t>Anmeldung</t>
  </si>
  <si>
    <t>Verein</t>
  </si>
  <si>
    <t>Vereinsname</t>
  </si>
  <si>
    <t>Ansprechpartner</t>
  </si>
  <si>
    <t>Name, Vorname</t>
  </si>
  <si>
    <t>Straße</t>
  </si>
  <si>
    <t>Str</t>
  </si>
  <si>
    <t>Postleitzahl</t>
  </si>
  <si>
    <t>Wohnort</t>
  </si>
  <si>
    <t>Ort</t>
  </si>
  <si>
    <t>email</t>
  </si>
  <si>
    <t>Email-Adresse</t>
  </si>
  <si>
    <t>Telefon</t>
  </si>
  <si>
    <t>Handy</t>
  </si>
  <si>
    <t>017xxxx</t>
  </si>
  <si>
    <t>Startgebühr</t>
  </si>
  <si>
    <t>pro Disziplin 
und Fahrer</t>
  </si>
  <si>
    <t xml:space="preserve">15,- € </t>
  </si>
  <si>
    <t>Meldeschluss:</t>
  </si>
  <si>
    <t>Meldeadresse:</t>
  </si>
  <si>
    <t>Verein:</t>
  </si>
  <si>
    <t>fortlaufende Nr.</t>
  </si>
  <si>
    <t>Name</t>
  </si>
  <si>
    <t>Vorname</t>
  </si>
  <si>
    <t>Geschlecht</t>
  </si>
  <si>
    <t>Geburtsdatum</t>
  </si>
  <si>
    <t>Alter</t>
  </si>
  <si>
    <t>Altersklasse</t>
  </si>
  <si>
    <t>Unicon Teilnahme im Falle der Qualifikation</t>
  </si>
  <si>
    <t xml:space="preserve">Alter am 01.04.2025 
für Gruppenkür </t>
  </si>
  <si>
    <t>Altersklasse
Gruppenkür</t>
  </si>
  <si>
    <t>freilassen</t>
  </si>
  <si>
    <t>BDR-Mitglied</t>
  </si>
  <si>
    <t>Einzelkür</t>
  </si>
  <si>
    <t>Paarkür</t>
  </si>
  <si>
    <t>Kleingruppe</t>
  </si>
  <si>
    <t>Großgruppe</t>
  </si>
  <si>
    <t>abweichender Verein</t>
  </si>
  <si>
    <t>Meldegebühr über abw. Verein</t>
  </si>
  <si>
    <t>Für die Moderation
Hinweis / Info zum Fahrer
Was ihr über mich / uns und meine / unsere Kür noch wissen solltet</t>
  </si>
  <si>
    <t>Musterfrau</t>
  </si>
  <si>
    <t>Maria</t>
  </si>
  <si>
    <t>w</t>
  </si>
  <si>
    <t>nein</t>
  </si>
  <si>
    <t>ja</t>
  </si>
  <si>
    <t>Mustermann</t>
  </si>
  <si>
    <t>Max</t>
  </si>
  <si>
    <t>m</t>
  </si>
  <si>
    <t>Jurymitglieder</t>
  </si>
  <si>
    <t>Einzelküren</t>
  </si>
  <si>
    <t>Paarküren</t>
  </si>
  <si>
    <t>Gruppenküren</t>
  </si>
  <si>
    <t>Nr.</t>
  </si>
  <si>
    <t>Kommentar</t>
  </si>
  <si>
    <t>EK-U11
bis U15</t>
  </si>
  <si>
    <t>EK-U17
bis U21</t>
  </si>
  <si>
    <t>PK-U11
bis U15</t>
  </si>
  <si>
    <t>PK-U17
bis U21</t>
  </si>
  <si>
    <t>GK-Klein
U15</t>
  </si>
  <si>
    <t>GK-Klein
15+</t>
  </si>
  <si>
    <t>GK-Groß
U15</t>
  </si>
  <si>
    <t>GK-Groß
15+</t>
  </si>
  <si>
    <t>Beispielname</t>
  </si>
  <si>
    <t>t</t>
  </si>
  <si>
    <t>t/a</t>
  </si>
  <si>
    <t>p</t>
  </si>
  <si>
    <t>p/a</t>
  </si>
  <si>
    <t>t/p/a</t>
  </si>
  <si>
    <t>a</t>
  </si>
  <si>
    <t>Einzelkürname</t>
  </si>
  <si>
    <t xml:space="preserve">Paarkür 1                </t>
  </si>
  <si>
    <t>Paarkürname 1</t>
  </si>
  <si>
    <t xml:space="preserve">Paarkür 2                </t>
  </si>
  <si>
    <t>Paarkürname 2</t>
  </si>
  <si>
    <t>Fahrer</t>
  </si>
  <si>
    <t xml:space="preserve">Paarkür 3               </t>
  </si>
  <si>
    <t>Paarkürname 3</t>
  </si>
  <si>
    <t xml:space="preserve">Paarkür 4                </t>
  </si>
  <si>
    <t>Paarkürname 4</t>
  </si>
  <si>
    <t xml:space="preserve">Paarkür 5                </t>
  </si>
  <si>
    <t>Paarkürname 5</t>
  </si>
  <si>
    <t xml:space="preserve">Paarkür 6               </t>
  </si>
  <si>
    <t>Paarkürname 6</t>
  </si>
  <si>
    <t xml:space="preserve">Paarkür 7                </t>
  </si>
  <si>
    <t>Paarkürname 7</t>
  </si>
  <si>
    <t xml:space="preserve">Paarkür 8                </t>
  </si>
  <si>
    <t>Paarkürname 8</t>
  </si>
  <si>
    <t xml:space="preserve">Paarkür 9                </t>
  </si>
  <si>
    <t>Paarkürname 9</t>
  </si>
  <si>
    <t xml:space="preserve">Paarkür 10              </t>
  </si>
  <si>
    <t>Paarkürname 10</t>
  </si>
  <si>
    <t xml:space="preserve">Paarkür 11              </t>
  </si>
  <si>
    <t>Paarkürname 11</t>
  </si>
  <si>
    <t xml:space="preserve">Paarkür 12               </t>
  </si>
  <si>
    <t>Paarkürname 12</t>
  </si>
  <si>
    <t xml:space="preserve">Paarkür 13               </t>
  </si>
  <si>
    <t>Paarkürname 13</t>
  </si>
  <si>
    <t xml:space="preserve">Paarkür 14              </t>
  </si>
  <si>
    <t>Paarkürname 14</t>
  </si>
  <si>
    <t xml:space="preserve">Paarkür 15              </t>
  </si>
  <si>
    <t>Paarkürname 15</t>
  </si>
  <si>
    <t xml:space="preserve">Paarkür 16             </t>
  </si>
  <si>
    <t>Paarkürname 16</t>
  </si>
  <si>
    <t xml:space="preserve">Paarkür 17               </t>
  </si>
  <si>
    <t>Paarkürname 17</t>
  </si>
  <si>
    <t xml:space="preserve">Paarkür 18              </t>
  </si>
  <si>
    <t>Paarkürname 18</t>
  </si>
  <si>
    <t xml:space="preserve">Paarkür 19             </t>
  </si>
  <si>
    <t>Paarkürname 19</t>
  </si>
  <si>
    <t xml:space="preserve">Paarkür 20               </t>
  </si>
  <si>
    <t>Paarkürname 20</t>
  </si>
  <si>
    <t xml:space="preserve">Paarkür 21                </t>
  </si>
  <si>
    <t>Paarkürname 21</t>
  </si>
  <si>
    <t xml:space="preserve">Paarkür 22                </t>
  </si>
  <si>
    <t>Paarkürname 22</t>
  </si>
  <si>
    <t xml:space="preserve">Paarkür 23                </t>
  </si>
  <si>
    <t>Paarkürname 23</t>
  </si>
  <si>
    <t xml:space="preserve">Paarkür 24                </t>
  </si>
  <si>
    <t>Paarkürname 24</t>
  </si>
  <si>
    <t>Name:</t>
  </si>
  <si>
    <t>Kleingruppenkürname 1</t>
  </si>
  <si>
    <t>Kleingruppenkürname 2</t>
  </si>
  <si>
    <t>Kleingruppenkürname 3</t>
  </si>
  <si>
    <t>Kleingruppenkürname 4</t>
  </si>
  <si>
    <t>Kleingruppenkürname 5</t>
  </si>
  <si>
    <t>Kleingruppenkürname 6</t>
  </si>
  <si>
    <t>Kleingruppenkürname 7</t>
  </si>
  <si>
    <t>Kleingruppenkürname 8</t>
  </si>
  <si>
    <t>Großgruppenkürname 1</t>
  </si>
  <si>
    <t>Großgruppenkürname 2</t>
  </si>
  <si>
    <t>Großgruppenkürname 3</t>
  </si>
  <si>
    <t>Großgruppenkürname 4</t>
  </si>
  <si>
    <t>Ansprechpartner:</t>
  </si>
  <si>
    <t>Meldegebühr in Euro</t>
  </si>
  <si>
    <t>Gesamtbetrag</t>
  </si>
  <si>
    <t>Überweisung an:</t>
  </si>
  <si>
    <t>TSV Dudenhofen</t>
  </si>
  <si>
    <t>Sparkasse Langen-Seligenstadt</t>
  </si>
  <si>
    <t>IBAN: DE84 5065 2124 0002 1006 00</t>
  </si>
  <si>
    <t>Event-Datum:</t>
  </si>
  <si>
    <t>Startgebühr BDR-Mitglied:</t>
  </si>
  <si>
    <t>Startgebühr Nicht BDR-Mitglied:</t>
  </si>
  <si>
    <t>Datenprüfung:</t>
  </si>
  <si>
    <t>Geschlecht:</t>
  </si>
  <si>
    <t>Alter-GK:</t>
  </si>
  <si>
    <t>Name Jurylisten</t>
  </si>
  <si>
    <t>Name Urkunden</t>
  </si>
  <si>
    <t>DoB</t>
  </si>
  <si>
    <t>Name2</t>
  </si>
  <si>
    <t>Vorname2</t>
  </si>
  <si>
    <t>Alter2</t>
  </si>
  <si>
    <t>Paarkürname</t>
  </si>
  <si>
    <t>Alterklasse</t>
  </si>
  <si>
    <t>AK1/AK2</t>
  </si>
  <si>
    <t>Fahrer*in 1</t>
  </si>
  <si>
    <t>Fahrer*in 2</t>
  </si>
  <si>
    <t>Fahrer*in 3</t>
  </si>
  <si>
    <t>Fahrer*in 4</t>
  </si>
  <si>
    <t>Fahrer*in 5</t>
  </si>
  <si>
    <t>Fahrer*in 6</t>
  </si>
  <si>
    <t>Fahrer*in 7</t>
  </si>
  <si>
    <t>Fahrer*in 8</t>
  </si>
  <si>
    <t>Gruppenkürname</t>
  </si>
  <si>
    <t>Anzahl Fahrer</t>
  </si>
  <si>
    <t>Name Urkunde</t>
  </si>
  <si>
    <t>uc_hm2026@TSV-Dudenhofen.de</t>
  </si>
  <si>
    <t>Musik:</t>
  </si>
  <si>
    <t>uc_hm2026_musik@TSV-Dudenhofen.de</t>
  </si>
  <si>
    <t>Verwendungszweck1:  HM26 Einrad Freestyle</t>
  </si>
  <si>
    <t>Achtung - Altersberechnung Gruppenküren zum 01.04.2026</t>
  </si>
  <si>
    <t>U11</t>
  </si>
  <si>
    <t>U12</t>
  </si>
  <si>
    <t>U13</t>
  </si>
  <si>
    <t>U15</t>
  </si>
  <si>
    <t>U17</t>
  </si>
  <si>
    <t>U19</t>
  </si>
  <si>
    <t>U30</t>
  </si>
  <si>
    <t>U50</t>
  </si>
  <si>
    <t>U70</t>
  </si>
  <si>
    <t>70+</t>
  </si>
  <si>
    <t>EK-U23
bis 70+</t>
  </si>
  <si>
    <t>PK-U23
bis 70+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</si>
</sst>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Wahr&quot;;&quot;Wahr&quot;;&quot;Falsch&quot;"/>
    <numFmt numFmtId="165" formatCode=".\-\ &quot;€&quot;"/>
    <numFmt numFmtId="166" formatCode="0_ ;\-0\ 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6"/>
      <name val="Arial"/>
      <family val="2"/>
    </font>
    <font>
      <b/>
      <u/>
      <sz val="2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u/>
      <sz val="20"/>
      <name val="Arial"/>
      <family val="2"/>
    </font>
    <font>
      <sz val="10"/>
      <color theme="1"/>
      <name val="Arial"/>
      <family val="2"/>
    </font>
    <font>
      <b/>
      <sz val="22"/>
      <name val="Arial"/>
      <family val="2"/>
    </font>
    <font>
      <sz val="14"/>
      <color theme="1"/>
      <name val="Calibri"/>
      <family val="2"/>
      <scheme val="minor"/>
    </font>
    <font>
      <b/>
      <u/>
      <sz val="14"/>
      <name val="Arial"/>
      <family val="2"/>
    </font>
    <font>
      <sz val="26"/>
      <color theme="1"/>
      <name val="Calibri"/>
      <family val="2"/>
      <scheme val="minor"/>
    </font>
    <font>
      <b/>
      <sz val="18"/>
      <name val="Arial"/>
      <family val="2"/>
    </font>
    <font>
      <u/>
      <sz val="18"/>
      <color indexed="8"/>
      <name val="Arial"/>
      <family val="2"/>
    </font>
    <font>
      <sz val="14"/>
      <color theme="1"/>
      <name val="Arial"/>
      <family val="2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0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4"/>
      <name val="Arial"/>
      <family val="2"/>
    </font>
    <font>
      <sz val="24"/>
      <color theme="1"/>
      <name val="Calibri"/>
      <family val="2"/>
      <scheme val="minor"/>
    </font>
    <font>
      <b/>
      <sz val="20"/>
      <name val="Arial"/>
      <family val="2"/>
    </font>
    <font>
      <b/>
      <sz val="9"/>
      <color indexed="81"/>
      <name val="Segoe UI"/>
      <family val="2"/>
    </font>
    <font>
      <b/>
      <sz val="14"/>
      <color rgb="FFFF0000"/>
      <name val="Arial"/>
      <family val="2"/>
    </font>
    <font>
      <b/>
      <sz val="20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8"/>
      <color rgb="FF000000"/>
      <name val="Calibri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 Black"/>
      <family val="2"/>
    </font>
    <font>
      <sz val="8"/>
      <name val="Arial Black"/>
      <family val="2"/>
    </font>
    <font>
      <u/>
      <sz val="16"/>
      <color indexed="8"/>
      <name val="Arial"/>
      <family val="2"/>
    </font>
    <font>
      <b/>
      <sz val="12"/>
      <color rgb="FFFF0000"/>
      <name val="Arial"/>
      <family val="2"/>
    </font>
    <font>
      <b/>
      <u/>
      <sz val="14"/>
      <color theme="1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darkDown"/>
    </fill>
    <fill>
      <patternFill patternType="solid">
        <fgColor theme="0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>
        <bgColor theme="0" tint="-0.14999847407452621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2B4C8"/>
        <bgColor indexed="64"/>
      </patternFill>
    </fill>
    <fill>
      <patternFill patternType="darkDown">
        <bgColor rgb="FF32B4C8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8D5E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3" fillId="0" borderId="0" applyNumberFormat="0" applyFill="0" applyBorder="0" applyAlignment="0" applyProtection="0"/>
  </cellStyleXfs>
  <cellXfs count="234">
    <xf numFmtId="0" fontId="0" fillId="0" borderId="0" xfId="0"/>
    <xf numFmtId="0" fontId="7" fillId="0" borderId="2" xfId="0" applyFont="1" applyBorder="1"/>
    <xf numFmtId="0" fontId="7" fillId="0" borderId="0" xfId="0" applyFont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4" fillId="0" borderId="0" xfId="0" applyFont="1"/>
    <xf numFmtId="0" fontId="7" fillId="0" borderId="0" xfId="0" applyFont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5" fillId="0" borderId="0" xfId="0" applyFont="1"/>
    <xf numFmtId="0" fontId="4" fillId="8" borderId="6" xfId="0" applyFont="1" applyFill="1" applyBorder="1"/>
    <xf numFmtId="0" fontId="4" fillId="8" borderId="1" xfId="0" applyFont="1" applyFill="1" applyBorder="1"/>
    <xf numFmtId="0" fontId="4" fillId="8" borderId="0" xfId="0" applyFont="1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0" fillId="0" borderId="0" xfId="0" applyFont="1"/>
    <xf numFmtId="0" fontId="14" fillId="0" borderId="0" xfId="0" applyFont="1"/>
    <xf numFmtId="0" fontId="6" fillId="0" borderId="0" xfId="0" applyFont="1"/>
    <xf numFmtId="2" fontId="15" fillId="0" borderId="0" xfId="0" applyNumberFormat="1" applyFont="1"/>
    <xf numFmtId="0" fontId="1" fillId="0" borderId="19" xfId="0" applyFont="1" applyBorder="1" applyAlignment="1">
      <alignment horizontal="center" vertical="center" wrapText="1"/>
    </xf>
    <xf numFmtId="2" fontId="15" fillId="10" borderId="1" xfId="0" applyNumberFormat="1" applyFont="1" applyFill="1" applyBorder="1"/>
    <xf numFmtId="0" fontId="0" fillId="13" borderId="1" xfId="0" applyFill="1" applyBorder="1" applyAlignment="1" applyProtection="1">
      <alignment vertical="center"/>
      <protection locked="0"/>
    </xf>
    <xf numFmtId="0" fontId="0" fillId="13" borderId="1" xfId="0" applyFill="1" applyBorder="1" applyAlignment="1" applyProtection="1">
      <alignment horizontal="left" vertical="center"/>
      <protection locked="0"/>
    </xf>
    <xf numFmtId="0" fontId="1" fillId="13" borderId="13" xfId="0" applyFont="1" applyFill="1" applyBorder="1" applyAlignment="1" applyProtection="1">
      <alignment horizontal="center" vertical="center"/>
      <protection locked="0"/>
    </xf>
    <xf numFmtId="0" fontId="1" fillId="13" borderId="2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9" fillId="0" borderId="0" xfId="0" applyFont="1"/>
    <xf numFmtId="0" fontId="1" fillId="14" borderId="0" xfId="0" applyFont="1" applyFill="1" applyAlignment="1">
      <alignment horizontal="left"/>
    </xf>
    <xf numFmtId="0" fontId="0" fillId="14" borderId="0" xfId="0" applyFill="1" applyAlignment="1">
      <alignment horizontal="left"/>
    </xf>
    <xf numFmtId="49" fontId="1" fillId="14" borderId="0" xfId="0" applyNumberFormat="1" applyFont="1" applyFill="1" applyAlignment="1">
      <alignment horizontal="left"/>
    </xf>
    <xf numFmtId="14" fontId="0" fillId="0" borderId="0" xfId="0" applyNumberFormat="1" applyAlignment="1">
      <alignment horizontal="center" vertical="center"/>
    </xf>
    <xf numFmtId="165" fontId="7" fillId="13" borderId="13" xfId="0" applyNumberFormat="1" applyFont="1" applyFill="1" applyBorder="1" applyAlignment="1" applyProtection="1">
      <alignment horizontal="left" vertical="center" shrinkToFit="1"/>
      <protection locked="0"/>
    </xf>
    <xf numFmtId="0" fontId="16" fillId="0" borderId="0" xfId="0" applyFont="1" applyAlignment="1">
      <alignment vertical="center"/>
    </xf>
    <xf numFmtId="14" fontId="13" fillId="0" borderId="0" xfId="1" applyNumberFormat="1" applyFont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2" xfId="0" applyBorder="1" applyProtection="1">
      <protection locked="0"/>
    </xf>
    <xf numFmtId="0" fontId="0" fillId="0" borderId="35" xfId="0" applyBorder="1" applyProtection="1">
      <protection locked="0"/>
    </xf>
    <xf numFmtId="0" fontId="0" fillId="6" borderId="2" xfId="0" applyFill="1" applyBorder="1" applyProtection="1">
      <protection locked="0"/>
    </xf>
    <xf numFmtId="0" fontId="0" fillId="0" borderId="36" xfId="0" applyBorder="1" applyProtection="1">
      <protection locked="0"/>
    </xf>
    <xf numFmtId="0" fontId="0" fillId="0" borderId="37" xfId="0" applyBorder="1" applyProtection="1">
      <protection locked="0"/>
    </xf>
    <xf numFmtId="0" fontId="0" fillId="6" borderId="35" xfId="0" applyFill="1" applyBorder="1" applyProtection="1">
      <protection locked="0"/>
    </xf>
    <xf numFmtId="0" fontId="0" fillId="0" borderId="0" xfId="0" applyAlignment="1">
      <alignment horizontal="left"/>
    </xf>
    <xf numFmtId="0" fontId="34" fillId="23" borderId="38" xfId="0" applyFont="1" applyFill="1" applyBorder="1" applyAlignment="1" applyProtection="1">
      <alignment horizontal="center" vertical="center"/>
      <protection locked="0"/>
    </xf>
    <xf numFmtId="0" fontId="0" fillId="0" borderId="40" xfId="0" applyBorder="1" applyProtection="1">
      <protection locked="0"/>
    </xf>
    <xf numFmtId="0" fontId="36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37" fillId="0" borderId="0" xfId="0" applyFont="1" applyAlignment="1">
      <alignment horizontal="center"/>
    </xf>
    <xf numFmtId="0" fontId="35" fillId="0" borderId="41" xfId="0" applyFont="1" applyBorder="1"/>
    <xf numFmtId="0" fontId="35" fillId="0" borderId="42" xfId="0" applyFont="1" applyBorder="1"/>
    <xf numFmtId="0" fontId="35" fillId="0" borderId="0" xfId="0" applyFont="1"/>
    <xf numFmtId="0" fontId="0" fillId="0" borderId="41" xfId="0" applyBorder="1"/>
    <xf numFmtId="0" fontId="0" fillId="0" borderId="43" xfId="0" applyBorder="1"/>
    <xf numFmtId="14" fontId="0" fillId="0" borderId="0" xfId="0" applyNumberFormat="1"/>
    <xf numFmtId="0" fontId="34" fillId="23" borderId="38" xfId="0" applyFont="1" applyFill="1" applyBorder="1" applyAlignment="1" applyProtection="1">
      <alignment horizontal="left" vertical="center"/>
      <protection locked="0"/>
    </xf>
    <xf numFmtId="14" fontId="34" fillId="23" borderId="38" xfId="0" applyNumberFormat="1" applyFont="1" applyFill="1" applyBorder="1" applyAlignment="1" applyProtection="1">
      <alignment horizontal="left" vertical="center"/>
      <protection locked="0"/>
    </xf>
    <xf numFmtId="14" fontId="34" fillId="23" borderId="38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vertical="center"/>
    </xf>
    <xf numFmtId="0" fontId="29" fillId="0" borderId="0" xfId="0" applyFont="1" applyAlignment="1">
      <alignment vertical="center"/>
    </xf>
    <xf numFmtId="0" fontId="5" fillId="0" borderId="0" xfId="1" applyFont="1" applyAlignment="1">
      <alignment vertical="center" wrapText="1"/>
    </xf>
    <xf numFmtId="49" fontId="5" fillId="0" borderId="0" xfId="1" applyNumberFormat="1" applyFont="1" applyAlignment="1">
      <alignment vertical="center" wrapText="1"/>
    </xf>
    <xf numFmtId="0" fontId="5" fillId="0" borderId="0" xfId="1" applyFont="1" applyAlignment="1">
      <alignment vertical="center"/>
    </xf>
    <xf numFmtId="0" fontId="1" fillId="0" borderId="0" xfId="1" applyAlignment="1">
      <alignment vertical="center"/>
    </xf>
    <xf numFmtId="14" fontId="28" fillId="0" borderId="0" xfId="1" applyNumberFormat="1" applyFont="1" applyAlignment="1">
      <alignment horizontal="left" vertical="center"/>
    </xf>
    <xf numFmtId="0" fontId="19" fillId="0" borderId="0" xfId="0" applyFont="1" applyAlignment="1">
      <alignment vertical="center"/>
    </xf>
    <xf numFmtId="0" fontId="17" fillId="0" borderId="0" xfId="1" applyFont="1" applyAlignment="1">
      <alignment horizontal="left"/>
    </xf>
    <xf numFmtId="0" fontId="8" fillId="4" borderId="12" xfId="0" applyFont="1" applyFill="1" applyBorder="1" applyAlignment="1">
      <alignment horizontal="center" vertical="center" textRotation="90"/>
    </xf>
    <xf numFmtId="0" fontId="8" fillId="4" borderId="1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textRotation="90"/>
    </xf>
    <xf numFmtId="0" fontId="8" fillId="4" borderId="2" xfId="0" applyFont="1" applyFill="1" applyBorder="1" applyAlignment="1">
      <alignment horizontal="center" vertical="center" textRotation="90"/>
    </xf>
    <xf numFmtId="0" fontId="8" fillId="4" borderId="2" xfId="0" applyFont="1" applyFill="1" applyBorder="1" applyAlignment="1">
      <alignment horizontal="center" vertical="center" textRotation="90" wrapText="1"/>
    </xf>
    <xf numFmtId="0" fontId="7" fillId="16" borderId="2" xfId="0" applyFont="1" applyFill="1" applyBorder="1" applyAlignment="1">
      <alignment horizontal="center" vertical="center" textRotation="90"/>
    </xf>
    <xf numFmtId="0" fontId="7" fillId="20" borderId="2" xfId="0" applyFont="1" applyFill="1" applyBorder="1" applyAlignment="1">
      <alignment horizontal="center" vertical="center" textRotation="90"/>
    </xf>
    <xf numFmtId="0" fontId="7" fillId="21" borderId="2" xfId="0" applyFont="1" applyFill="1" applyBorder="1" applyAlignment="1">
      <alignment horizontal="center" vertical="center" textRotation="90"/>
    </xf>
    <xf numFmtId="0" fontId="7" fillId="22" borderId="2" xfId="0" applyFont="1" applyFill="1" applyBorder="1" applyAlignment="1">
      <alignment horizontal="center" vertical="center" textRotation="90"/>
    </xf>
    <xf numFmtId="0" fontId="7" fillId="4" borderId="2" xfId="0" applyFont="1" applyFill="1" applyBorder="1" applyAlignment="1">
      <alignment horizontal="center" vertical="center" textRotation="90" wrapText="1"/>
    </xf>
    <xf numFmtId="0" fontId="8" fillId="4" borderId="1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/>
    </xf>
    <xf numFmtId="14" fontId="1" fillId="6" borderId="2" xfId="0" applyNumberFormat="1" applyFont="1" applyFill="1" applyBorder="1" applyAlignment="1">
      <alignment horizontal="left" vertical="center"/>
    </xf>
    <xf numFmtId="14" fontId="1" fillId="6" borderId="2" xfId="0" applyNumberFormat="1" applyFont="1" applyFill="1" applyBorder="1" applyAlignment="1">
      <alignment horizontal="center" vertical="center"/>
    </xf>
    <xf numFmtId="1" fontId="1" fillId="6" borderId="2" xfId="0" applyNumberFormat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164" fontId="9" fillId="7" borderId="2" xfId="0" applyNumberFormat="1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165" fontId="7" fillId="6" borderId="2" xfId="0" applyNumberFormat="1" applyFont="1" applyFill="1" applyBorder="1" applyAlignment="1">
      <alignment horizontal="center" vertical="center"/>
    </xf>
    <xf numFmtId="165" fontId="7" fillId="6" borderId="2" xfId="0" applyNumberFormat="1" applyFont="1" applyFill="1" applyBorder="1" applyAlignment="1">
      <alignment horizontal="left" vertical="center" shrinkToFit="1"/>
    </xf>
    <xf numFmtId="166" fontId="1" fillId="0" borderId="0" xfId="0" applyNumberFormat="1" applyFont="1" applyAlignment="1">
      <alignment horizontal="center" vertical="center"/>
    </xf>
    <xf numFmtId="0" fontId="1" fillId="6" borderId="30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horizontal="left" vertical="center"/>
    </xf>
    <xf numFmtId="14" fontId="1" fillId="6" borderId="30" xfId="0" applyNumberFormat="1" applyFont="1" applyFill="1" applyBorder="1" applyAlignment="1">
      <alignment horizontal="left" vertical="center"/>
    </xf>
    <xf numFmtId="14" fontId="1" fillId="6" borderId="30" xfId="0" applyNumberFormat="1" applyFont="1" applyFill="1" applyBorder="1" applyAlignment="1">
      <alignment horizontal="center" vertical="center"/>
    </xf>
    <xf numFmtId="164" fontId="9" fillId="7" borderId="30" xfId="0" applyNumberFormat="1" applyFont="1" applyFill="1" applyBorder="1" applyAlignment="1">
      <alignment horizontal="center" vertical="center"/>
    </xf>
    <xf numFmtId="0" fontId="9" fillId="7" borderId="30" xfId="0" applyFont="1" applyFill="1" applyBorder="1" applyAlignment="1">
      <alignment horizontal="center" vertical="center"/>
    </xf>
    <xf numFmtId="0" fontId="1" fillId="7" borderId="3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65" fontId="7" fillId="6" borderId="12" xfId="0" applyNumberFormat="1" applyFont="1" applyFill="1" applyBorder="1" applyAlignment="1">
      <alignment horizontal="center" vertical="center"/>
    </xf>
    <xf numFmtId="165" fontId="7" fillId="6" borderId="12" xfId="0" applyNumberFormat="1" applyFont="1" applyFill="1" applyBorder="1" applyAlignment="1">
      <alignment horizontal="left" vertical="center" shrinkToFit="1"/>
    </xf>
    <xf numFmtId="0" fontId="1" fillId="10" borderId="13" xfId="0" applyFont="1" applyFill="1" applyBorder="1" applyAlignment="1">
      <alignment horizontal="center" vertical="center"/>
    </xf>
    <xf numFmtId="0" fontId="34" fillId="23" borderId="38" xfId="0" applyFont="1" applyFill="1" applyBorder="1" applyAlignment="1">
      <alignment horizontal="center" vertical="center"/>
    </xf>
    <xf numFmtId="1" fontId="1" fillId="10" borderId="13" xfId="0" applyNumberFormat="1" applyFont="1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33" fillId="23" borderId="38" xfId="0" applyFont="1" applyFill="1" applyBorder="1" applyAlignment="1">
      <alignment horizontal="center" vertical="center"/>
    </xf>
    <xf numFmtId="0" fontId="9" fillId="11" borderId="13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1" fillId="13" borderId="13" xfId="0" applyFont="1" applyFill="1" applyBorder="1" applyAlignment="1">
      <alignment horizontal="center" vertical="center"/>
    </xf>
    <xf numFmtId="165" fontId="7" fillId="6" borderId="13" xfId="0" applyNumberFormat="1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0" fontId="2" fillId="0" borderId="0" xfId="1" applyFont="1" applyAlignment="1">
      <alignment vertical="center"/>
    </xf>
    <xf numFmtId="0" fontId="17" fillId="0" borderId="0" xfId="1" applyFont="1"/>
    <xf numFmtId="0" fontId="18" fillId="0" borderId="0" xfId="0" applyFont="1"/>
    <xf numFmtId="0" fontId="30" fillId="0" borderId="0" xfId="0" applyFont="1"/>
    <xf numFmtId="0" fontId="31" fillId="0" borderId="0" xfId="0" applyFont="1"/>
    <xf numFmtId="0" fontId="30" fillId="15" borderId="31" xfId="0" applyFont="1" applyFill="1" applyBorder="1" applyAlignment="1">
      <alignment horizontal="center" vertical="center"/>
    </xf>
    <xf numFmtId="0" fontId="30" fillId="15" borderId="32" xfId="0" applyFont="1" applyFill="1" applyBorder="1" applyAlignment="1">
      <alignment horizontal="center" vertical="center"/>
    </xf>
    <xf numFmtId="0" fontId="30" fillId="16" borderId="32" xfId="0" applyFont="1" applyFill="1" applyBorder="1" applyAlignment="1">
      <alignment horizontal="center" vertical="center" wrapText="1"/>
    </xf>
    <xf numFmtId="0" fontId="30" fillId="17" borderId="32" xfId="0" applyFont="1" applyFill="1" applyBorder="1" applyAlignment="1">
      <alignment horizontal="center" vertical="center" wrapText="1"/>
    </xf>
    <xf numFmtId="0" fontId="30" fillId="18" borderId="32" xfId="0" applyFont="1" applyFill="1" applyBorder="1" applyAlignment="1">
      <alignment horizontal="center" vertical="center" wrapText="1"/>
    </xf>
    <xf numFmtId="0" fontId="30" fillId="18" borderId="33" xfId="0" applyFont="1" applyFill="1" applyBorder="1" applyAlignment="1">
      <alignment horizontal="center" vertical="center" wrapText="1"/>
    </xf>
    <xf numFmtId="0" fontId="12" fillId="19" borderId="34" xfId="0" applyFont="1" applyFill="1" applyBorder="1" applyAlignment="1">
      <alignment horizontal="center"/>
    </xf>
    <xf numFmtId="0" fontId="0" fillId="19" borderId="2" xfId="0" applyFill="1" applyBorder="1"/>
    <xf numFmtId="0" fontId="0" fillId="19" borderId="35" xfId="0" applyFill="1" applyBorder="1"/>
    <xf numFmtId="0" fontId="6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1" fillId="10" borderId="13" xfId="0" applyFont="1" applyFill="1" applyBorder="1" applyAlignment="1">
      <alignment horizontal="left" vertical="center"/>
    </xf>
    <xf numFmtId="1" fontId="1" fillId="10" borderId="2" xfId="0" applyNumberFormat="1" applyFont="1" applyFill="1" applyBorder="1" applyAlignment="1">
      <alignment horizontal="center" vertical="center"/>
    </xf>
    <xf numFmtId="0" fontId="13" fillId="0" borderId="0" xfId="1" applyFont="1" applyAlignment="1">
      <alignment horizontal="center"/>
    </xf>
    <xf numFmtId="0" fontId="0" fillId="9" borderId="3" xfId="0" applyFill="1" applyBorder="1" applyAlignment="1">
      <alignment horizontal="left"/>
    </xf>
    <xf numFmtId="0" fontId="0" fillId="9" borderId="4" xfId="0" applyFill="1" applyBorder="1"/>
    <xf numFmtId="0" fontId="0" fillId="12" borderId="15" xfId="0" applyFill="1" applyBorder="1"/>
    <xf numFmtId="0" fontId="0" fillId="12" borderId="13" xfId="0" applyFill="1" applyBorder="1"/>
    <xf numFmtId="0" fontId="0" fillId="2" borderId="3" xfId="0" applyFill="1" applyBorder="1" applyAlignment="1">
      <alignment horizontal="left"/>
    </xf>
    <xf numFmtId="0" fontId="0" fillId="12" borderId="16" xfId="0" applyFill="1" applyBorder="1"/>
    <xf numFmtId="0" fontId="0" fillId="12" borderId="2" xfId="0" applyFill="1" applyBorder="1"/>
    <xf numFmtId="0" fontId="0" fillId="9" borderId="3" xfId="0" applyFill="1" applyBorder="1" applyAlignment="1">
      <alignment horizontal="center"/>
    </xf>
    <xf numFmtId="0" fontId="22" fillId="9" borderId="4" xfId="0" applyFont="1" applyFill="1" applyBorder="1"/>
    <xf numFmtId="0" fontId="0" fillId="10" borderId="16" xfId="0" applyFill="1" applyBorder="1"/>
    <xf numFmtId="0" fontId="0" fillId="10" borderId="2" xfId="0" applyFill="1" applyBorder="1"/>
    <xf numFmtId="0" fontId="0" fillId="2" borderId="3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22" fillId="9" borderId="20" xfId="0" applyFont="1" applyFill="1" applyBorder="1"/>
    <xf numFmtId="0" fontId="20" fillId="0" borderId="0" xfId="0" applyFont="1" applyAlignment="1">
      <alignment horizontal="center"/>
    </xf>
    <xf numFmtId="0" fontId="1" fillId="2" borderId="19" xfId="0" applyFont="1" applyFill="1" applyBorder="1"/>
    <xf numFmtId="0" fontId="20" fillId="0" borderId="18" xfId="0" applyFont="1" applyBorder="1"/>
    <xf numFmtId="0" fontId="0" fillId="12" borderId="24" xfId="0" applyFill="1" applyBorder="1"/>
    <xf numFmtId="0" fontId="0" fillId="12" borderId="11" xfId="0" applyFill="1" applyBorder="1"/>
    <xf numFmtId="0" fontId="0" fillId="12" borderId="25" xfId="0" applyFill="1" applyBorder="1"/>
    <xf numFmtId="0" fontId="0" fillId="12" borderId="12" xfId="0" applyFill="1" applyBorder="1"/>
    <xf numFmtId="0" fontId="0" fillId="10" borderId="15" xfId="0" applyFill="1" applyBorder="1"/>
    <xf numFmtId="0" fontId="0" fillId="10" borderId="13" xfId="0" applyFill="1" applyBorder="1"/>
    <xf numFmtId="0" fontId="1" fillId="9" borderId="19" xfId="0" applyFont="1" applyFill="1" applyBorder="1"/>
    <xf numFmtId="0" fontId="0" fillId="9" borderId="23" xfId="0" applyFill="1" applyBorder="1" applyAlignment="1">
      <alignment horizontal="center"/>
    </xf>
    <xf numFmtId="0" fontId="2" fillId="0" borderId="0" xfId="1" applyFont="1"/>
    <xf numFmtId="0" fontId="20" fillId="0" borderId="8" xfId="0" applyFont="1" applyBorder="1"/>
    <xf numFmtId="0" fontId="0" fillId="10" borderId="44" xfId="0" applyFill="1" applyBorder="1"/>
    <xf numFmtId="0" fontId="0" fillId="10" borderId="46" xfId="0" applyFill="1" applyBorder="1"/>
    <xf numFmtId="0" fontId="0" fillId="10" borderId="45" xfId="0" applyFill="1" applyBorder="1"/>
    <xf numFmtId="0" fontId="0" fillId="9" borderId="22" xfId="0" applyFill="1" applyBorder="1" applyAlignment="1">
      <alignment horizontal="center"/>
    </xf>
    <xf numFmtId="0" fontId="22" fillId="9" borderId="29" xfId="0" applyFont="1" applyFill="1" applyBorder="1"/>
    <xf numFmtId="0" fontId="0" fillId="10" borderId="17" xfId="0" applyFill="1" applyBorder="1"/>
    <xf numFmtId="0" fontId="0" fillId="10" borderId="14" xfId="0" applyFill="1" applyBorder="1"/>
    <xf numFmtId="0" fontId="0" fillId="10" borderId="47" xfId="0" applyFill="1" applyBorder="1"/>
    <xf numFmtId="0" fontId="0" fillId="10" borderId="26" xfId="0" applyFill="1" applyBorder="1"/>
    <xf numFmtId="0" fontId="0" fillId="10" borderId="27" xfId="0" applyFill="1" applyBorder="1"/>
    <xf numFmtId="0" fontId="0" fillId="10" borderId="28" xfId="0" applyFill="1" applyBorder="1"/>
    <xf numFmtId="0" fontId="40" fillId="0" borderId="0" xfId="2" applyFont="1" applyProtection="1"/>
    <xf numFmtId="0" fontId="40" fillId="0" borderId="0" xfId="2" applyFont="1" applyAlignment="1">
      <alignment vertical="center"/>
    </xf>
    <xf numFmtId="0" fontId="1" fillId="23" borderId="38" xfId="0" applyFont="1" applyFill="1" applyBorder="1" applyAlignment="1" applyProtection="1">
      <alignment horizontal="center" vertical="center"/>
      <protection locked="0"/>
    </xf>
    <xf numFmtId="0" fontId="0" fillId="0" borderId="0" xfId="0" quotePrefix="1"/>
    <xf numFmtId="0" fontId="3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0" fillId="0" borderId="0" xfId="0" applyAlignment="1">
      <alignment vertical="center"/>
    </xf>
    <xf numFmtId="14" fontId="13" fillId="0" borderId="0" xfId="1" quotePrefix="1" applyNumberFormat="1" applyFont="1" applyAlignment="1">
      <alignment horizontal="center" vertical="center"/>
    </xf>
    <xf numFmtId="14" fontId="13" fillId="0" borderId="0" xfId="1" applyNumberFormat="1" applyFont="1" applyAlignment="1">
      <alignment horizontal="center" vertical="center"/>
    </xf>
    <xf numFmtId="0" fontId="17" fillId="0" borderId="0" xfId="1" applyFont="1" applyAlignment="1">
      <alignment horizontal="left"/>
    </xf>
    <xf numFmtId="0" fontId="18" fillId="0" borderId="0" xfId="0" applyFont="1" applyAlignment="1">
      <alignment horizontal="left"/>
    </xf>
    <xf numFmtId="0" fontId="0" fillId="0" borderId="0" xfId="0"/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5" fillId="0" borderId="26" xfId="1" applyFont="1" applyBorder="1" applyAlignment="1">
      <alignment horizontal="left"/>
    </xf>
    <xf numFmtId="0" fontId="0" fillId="0" borderId="26" xfId="0" applyBorder="1" applyAlignment="1">
      <alignment horizontal="left"/>
    </xf>
    <xf numFmtId="0" fontId="30" fillId="18" borderId="39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30" fillId="16" borderId="39" xfId="0" applyFont="1" applyFill="1" applyBorder="1" applyAlignment="1">
      <alignment horizontal="center"/>
    </xf>
    <xf numFmtId="0" fontId="30" fillId="17" borderId="39" xfId="0" applyFont="1" applyFill="1" applyBorder="1" applyAlignment="1">
      <alignment horizontal="center"/>
    </xf>
    <xf numFmtId="0" fontId="24" fillId="0" borderId="0" xfId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0" fillId="2" borderId="3" xfId="0" applyFont="1" applyFill="1" applyBorder="1"/>
    <xf numFmtId="0" fontId="0" fillId="0" borderId="4" xfId="0" applyBorder="1"/>
    <xf numFmtId="0" fontId="0" fillId="13" borderId="3" xfId="0" applyFill="1" applyBorder="1" applyProtection="1">
      <protection locked="0"/>
    </xf>
    <xf numFmtId="0" fontId="0" fillId="13" borderId="7" xfId="0" applyFill="1" applyBorder="1" applyProtection="1">
      <protection locked="0"/>
    </xf>
    <xf numFmtId="0" fontId="0" fillId="13" borderId="4" xfId="0" applyFill="1" applyBorder="1" applyProtection="1">
      <protection locked="0"/>
    </xf>
    <xf numFmtId="0" fontId="2" fillId="0" borderId="0" xfId="1" applyFont="1" applyAlignment="1">
      <alignment horizontal="center"/>
    </xf>
    <xf numFmtId="14" fontId="13" fillId="0" borderId="0" xfId="1" applyNumberFormat="1" applyFont="1" applyAlignment="1">
      <alignment horizontal="center"/>
    </xf>
    <xf numFmtId="0" fontId="10" fillId="2" borderId="9" xfId="0" applyFont="1" applyFill="1" applyBorder="1"/>
    <xf numFmtId="0" fontId="0" fillId="0" borderId="11" xfId="0" applyBorder="1"/>
    <xf numFmtId="0" fontId="1" fillId="13" borderId="21" xfId="0" applyFont="1" applyFill="1" applyBorder="1" applyProtection="1">
      <protection locked="0"/>
    </xf>
    <xf numFmtId="0" fontId="0" fillId="13" borderId="11" xfId="0" applyFill="1" applyBorder="1" applyProtection="1">
      <protection locked="0"/>
    </xf>
    <xf numFmtId="0" fontId="1" fillId="13" borderId="22" xfId="0" applyFont="1" applyFill="1" applyBorder="1" applyProtection="1">
      <protection locked="0"/>
    </xf>
    <xf numFmtId="0" fontId="38" fillId="0" borderId="0" xfId="0" applyFont="1" applyAlignment="1">
      <alignment horizontal="left"/>
    </xf>
    <xf numFmtId="0" fontId="28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/>
    </xf>
    <xf numFmtId="0" fontId="10" fillId="9" borderId="9" xfId="0" applyFont="1" applyFill="1" applyBorder="1"/>
    <xf numFmtId="0" fontId="0" fillId="9" borderId="11" xfId="0" applyFill="1" applyBorder="1"/>
    <xf numFmtId="0" fontId="1" fillId="13" borderId="9" xfId="0" applyFont="1" applyFill="1" applyBorder="1" applyProtection="1">
      <protection locked="0"/>
    </xf>
    <xf numFmtId="0" fontId="0" fillId="13" borderId="10" xfId="0" applyFill="1" applyBorder="1" applyProtection="1">
      <protection locked="0"/>
    </xf>
    <xf numFmtId="0" fontId="0" fillId="0" borderId="10" xfId="0" applyBorder="1"/>
    <xf numFmtId="0" fontId="3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4" fillId="10" borderId="1" xfId="0" applyFont="1" applyFill="1" applyBorder="1"/>
    <xf numFmtId="0" fontId="0" fillId="10" borderId="1" xfId="0" applyFill="1" applyBorder="1"/>
    <xf numFmtId="0" fontId="4" fillId="8" borderId="1" xfId="0" applyFont="1" applyFill="1" applyBorder="1"/>
    <xf numFmtId="0" fontId="26" fillId="0" borderId="0" xfId="0" applyFont="1" applyAlignment="1">
      <alignment horizontal="center"/>
    </xf>
    <xf numFmtId="14" fontId="26" fillId="0" borderId="0" xfId="1" applyNumberFormat="1" applyFont="1" applyAlignment="1">
      <alignment horizontal="center"/>
    </xf>
    <xf numFmtId="0" fontId="11" fillId="10" borderId="0" xfId="0" applyFont="1" applyFill="1"/>
    <xf numFmtId="0" fontId="0" fillId="10" borderId="0" xfId="0" applyFill="1"/>
    <xf numFmtId="0" fontId="5" fillId="0" borderId="0" xfId="0" applyFont="1"/>
    <xf numFmtId="0" fontId="4" fillId="10" borderId="1" xfId="0" applyFont="1" applyFill="1" applyBorder="1" applyAlignment="1">
      <alignment horizontal="left"/>
    </xf>
    <xf numFmtId="0" fontId="4" fillId="10" borderId="3" xfId="0" applyFont="1" applyFill="1" applyBorder="1" applyAlignment="1">
      <alignment horizontal="left"/>
    </xf>
    <xf numFmtId="0" fontId="4" fillId="10" borderId="7" xfId="0" applyFont="1" applyFill="1" applyBorder="1" applyAlignment="1">
      <alignment horizontal="left"/>
    </xf>
    <xf numFmtId="0" fontId="0" fillId="10" borderId="4" xfId="0" applyFill="1" applyBorder="1" applyAlignment="1">
      <alignment horizontal="left"/>
    </xf>
    <xf numFmtId="0" fontId="6" fillId="8" borderId="9" xfId="0" applyFont="1" applyFill="1" applyBorder="1"/>
    <xf numFmtId="0" fontId="6" fillId="8" borderId="10" xfId="0" applyFont="1" applyFill="1" applyBorder="1"/>
    <xf numFmtId="0" fontId="5" fillId="0" borderId="9" xfId="0" applyFont="1" applyBorder="1"/>
    <xf numFmtId="0" fontId="14" fillId="0" borderId="11" xfId="0" applyFont="1" applyBorder="1"/>
    <xf numFmtId="0" fontId="14" fillId="0" borderId="10" xfId="0" applyFont="1" applyBorder="1"/>
    <xf numFmtId="0" fontId="35" fillId="0" borderId="41" xfId="0" applyFont="1" applyBorder="1" applyAlignment="1">
      <alignment horizontal="center"/>
    </xf>
  </cellXfs>
  <cellStyles count="3">
    <cellStyle name="Hyperlink" xfId="2" builtinId="8"/>
    <cellStyle name="Normal" xfId="0" builtinId="0"/>
    <cellStyle name="Standard 2" xfId="1" xr:uid="{00000000-0005-0000-0000-000002000000}"/>
  </cellStyles>
  <dxfs count="9">
    <dxf>
      <font>
        <color theme="0" tint="-0.24994659260841701"/>
      </font>
    </dxf>
    <dxf>
      <font>
        <color theme="6" tint="0.59996337778862885"/>
      </font>
    </dxf>
    <dxf>
      <font>
        <color rgb="FF32B4C8"/>
      </font>
    </dxf>
    <dxf>
      <font>
        <color rgb="FF32B4C8"/>
      </font>
    </dxf>
    <dxf>
      <font>
        <color theme="6" tint="0.59996337778862885"/>
      </font>
    </dxf>
    <dxf>
      <font>
        <color rgb="FF32B4C8"/>
      </font>
    </dxf>
    <dxf>
      <font>
        <color theme="6" tint="0.59996337778862885"/>
      </font>
    </dxf>
    <dxf>
      <font>
        <color rgb="FF32B4C8"/>
      </font>
    </dxf>
    <dxf>
      <font>
        <color theme="6" tint="0.39994506668294322"/>
      </font>
    </dxf>
  </dxfs>
  <tableStyles count="0" defaultTableStyle="TableStyleMedium9" defaultPivotStyle="PivotStyleLight16"/>
  <colors>
    <mruColors>
      <color rgb="FF32B4C8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uc_hm2026_musik@TSV-Dudenhofen.de" TargetMode="External"/><Relationship Id="rId1" Type="http://schemas.openxmlformats.org/officeDocument/2006/relationships/hyperlink" Target="mailto:uc_hm2026@TSV-Dudenhofen.de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28"/>
  <sheetViews>
    <sheetView showGridLines="0" showRowColHeaders="0" tabSelected="1" workbookViewId="0">
      <selection activeCell="C6" sqref="C6"/>
    </sheetView>
  </sheetViews>
  <sheetFormatPr defaultColWidth="11.42578125" defaultRowHeight="15" x14ac:dyDescent="0.25"/>
  <cols>
    <col min="1" max="1" width="20.7109375" style="16" customWidth="1"/>
    <col min="2" max="2" width="21" style="16" customWidth="1"/>
    <col min="3" max="3" width="55.140625" style="16" customWidth="1"/>
    <col min="4" max="4" width="20.7109375" style="16" customWidth="1"/>
    <col min="5" max="16384" width="11.42578125" style="16"/>
  </cols>
  <sheetData>
    <row r="1" spans="1:4" ht="33.75" customHeight="1" x14ac:dyDescent="0.25">
      <c r="A1" s="176" t="s">
        <v>0</v>
      </c>
      <c r="B1" s="177"/>
      <c r="C1" s="177"/>
      <c r="D1" s="177"/>
    </row>
    <row r="2" spans="1:4" ht="27.75" x14ac:dyDescent="0.25">
      <c r="B2" s="178">
        <v>46200</v>
      </c>
      <c r="C2" s="179"/>
    </row>
    <row r="4" spans="1:4" ht="27.75" x14ac:dyDescent="0.25">
      <c r="B4" s="175" t="s">
        <v>1</v>
      </c>
      <c r="C4" s="175"/>
    </row>
    <row r="5" spans="1:4" ht="15.75" thickBot="1" x14ac:dyDescent="0.3"/>
    <row r="6" spans="1:4" ht="19.5" customHeight="1" thickBot="1" x14ac:dyDescent="0.3">
      <c r="B6" s="59" t="s">
        <v>2</v>
      </c>
      <c r="C6" s="23" t="s">
        <v>3</v>
      </c>
    </row>
    <row r="7" spans="1:4" ht="19.5" customHeight="1" thickBot="1" x14ac:dyDescent="0.3">
      <c r="B7" s="59" t="s">
        <v>4</v>
      </c>
      <c r="C7" s="23" t="s">
        <v>5</v>
      </c>
    </row>
    <row r="8" spans="1:4" ht="19.5" customHeight="1" thickBot="1" x14ac:dyDescent="0.3">
      <c r="B8" s="59" t="s">
        <v>6</v>
      </c>
      <c r="C8" s="23" t="s">
        <v>7</v>
      </c>
    </row>
    <row r="9" spans="1:4" ht="19.5" customHeight="1" thickBot="1" x14ac:dyDescent="0.3">
      <c r="B9" s="59" t="s">
        <v>8</v>
      </c>
      <c r="C9" s="24">
        <v>54321</v>
      </c>
    </row>
    <row r="10" spans="1:4" ht="19.5" customHeight="1" thickBot="1" x14ac:dyDescent="0.3">
      <c r="B10" s="59" t="s">
        <v>9</v>
      </c>
      <c r="C10" s="24" t="s">
        <v>10</v>
      </c>
    </row>
    <row r="11" spans="1:4" ht="19.5" customHeight="1" thickBot="1" x14ac:dyDescent="0.3">
      <c r="B11" s="59" t="s">
        <v>11</v>
      </c>
      <c r="C11" s="23" t="s">
        <v>12</v>
      </c>
    </row>
    <row r="12" spans="1:4" ht="19.5" customHeight="1" thickBot="1" x14ac:dyDescent="0.3">
      <c r="B12" s="59" t="s">
        <v>13</v>
      </c>
      <c r="C12" s="24">
        <v>12345</v>
      </c>
    </row>
    <row r="13" spans="1:4" ht="19.5" customHeight="1" thickBot="1" x14ac:dyDescent="0.3">
      <c r="B13" s="59" t="s">
        <v>14</v>
      </c>
      <c r="C13" s="24" t="s">
        <v>15</v>
      </c>
    </row>
    <row r="18" spans="2:3" ht="26.25" x14ac:dyDescent="0.25">
      <c r="C18" s="60" t="s">
        <v>16</v>
      </c>
    </row>
    <row r="19" spans="2:3" ht="36" x14ac:dyDescent="0.25">
      <c r="B19" s="61" t="s">
        <v>17</v>
      </c>
      <c r="C19" s="62" t="s">
        <v>18</v>
      </c>
    </row>
    <row r="20" spans="2:3" ht="15" customHeight="1" x14ac:dyDescent="0.25">
      <c r="B20" s="61"/>
      <c r="C20" s="62"/>
    </row>
    <row r="21" spans="2:3" ht="15" customHeight="1" x14ac:dyDescent="0.25">
      <c r="B21" s="61"/>
      <c r="C21" s="60"/>
    </row>
    <row r="22" spans="2:3" ht="15" customHeight="1" x14ac:dyDescent="0.25">
      <c r="B22" s="61"/>
      <c r="C22" s="62"/>
    </row>
    <row r="23" spans="2:3" ht="15" customHeight="1" x14ac:dyDescent="0.25">
      <c r="B23" s="63"/>
      <c r="C23" s="64"/>
    </row>
    <row r="24" spans="2:3" ht="18" x14ac:dyDescent="0.25">
      <c r="B24" s="63" t="s">
        <v>19</v>
      </c>
      <c r="C24" s="65">
        <v>46165</v>
      </c>
    </row>
    <row r="25" spans="2:3" ht="18" x14ac:dyDescent="0.25">
      <c r="B25" s="63"/>
      <c r="C25" s="64"/>
    </row>
    <row r="26" spans="2:3" ht="18.75" x14ac:dyDescent="0.3">
      <c r="B26" s="66" t="s">
        <v>20</v>
      </c>
      <c r="C26" s="171" t="s">
        <v>166</v>
      </c>
    </row>
    <row r="28" spans="2:3" ht="18.75" x14ac:dyDescent="0.25">
      <c r="B28" s="66" t="s">
        <v>167</v>
      </c>
      <c r="C28" s="172" t="s">
        <v>168</v>
      </c>
    </row>
  </sheetData>
  <sheetProtection algorithmName="SHA-512" hashValue="odFWLtzKfNm+XWfEijHcuSrRYHvjRkVvTswYiQzEDfpZZfblMj3do/GcINt1Y4hmRmEhcivs5S7YMKPb3bCAjQ==" saltValue="CsHsfN9DbYTGuLmFqRe9yQ==" spinCount="100000" sheet="1" objects="1" scenarios="1" selectLockedCells="1"/>
  <mergeCells count="3">
    <mergeCell ref="B4:C4"/>
    <mergeCell ref="A1:D1"/>
    <mergeCell ref="B2:C2"/>
  </mergeCells>
  <hyperlinks>
    <hyperlink ref="C26" r:id="rId1" xr:uid="{85FC1938-1DDC-4DB5-95E1-55935467042D}"/>
    <hyperlink ref="C28" r:id="rId2" xr:uid="{F14E4C6F-A729-43D2-A15D-E895DCF9E768}"/>
  </hyperlinks>
  <pageMargins left="0.7" right="0.7" top="0.78740157499999996" bottom="0.78740157499999996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A8919-3F3A-4B2C-BA99-EDFAB0687733}">
  <sheetPr published="0" codeName="Tabelle10"/>
  <dimension ref="A2:J103"/>
  <sheetViews>
    <sheetView workbookViewId="0"/>
  </sheetViews>
  <sheetFormatPr defaultColWidth="11.42578125" defaultRowHeight="15" x14ac:dyDescent="0.25"/>
  <cols>
    <col min="4" max="4" width="13.42578125" bestFit="1" customWidth="1"/>
    <col min="5" max="5" width="16.28515625" bestFit="1" customWidth="1"/>
    <col min="8" max="9" width="16.28515625" bestFit="1" customWidth="1"/>
  </cols>
  <sheetData>
    <row r="2" spans="1:10" x14ac:dyDescent="0.25">
      <c r="A2" s="47" t="s">
        <v>23</v>
      </c>
      <c r="B2" s="47" t="s">
        <v>24</v>
      </c>
      <c r="C2" s="47" t="s">
        <v>27</v>
      </c>
      <c r="D2" s="47" t="s">
        <v>70</v>
      </c>
      <c r="E2" s="47" t="s">
        <v>2</v>
      </c>
      <c r="F2" s="47" t="s">
        <v>28</v>
      </c>
      <c r="G2" s="47" t="s">
        <v>25</v>
      </c>
      <c r="H2" s="47" t="s">
        <v>146</v>
      </c>
      <c r="I2" s="47" t="s">
        <v>147</v>
      </c>
      <c r="J2" s="47" t="s">
        <v>148</v>
      </c>
    </row>
    <row r="3" spans="1:10" x14ac:dyDescent="0.25">
      <c r="A3" t="str">
        <f>IF(Einzelkür!B7="","",Einzelkür!B7)</f>
        <v/>
      </c>
      <c r="B3" t="str">
        <f>IF(Einzelkür!C7="","",Einzelkür!C7)</f>
        <v/>
      </c>
      <c r="D3" t="str">
        <f>IF(Einzelkür!E7="","",Einzelkür!E7)</f>
        <v/>
      </c>
      <c r="E3" t="str">
        <f>IF(Einzelkür!B7="","",'allg. Daten'!$C$6)</f>
        <v/>
      </c>
      <c r="F3" s="27" t="str">
        <f>IF(C3="","",VLOOKUP(C3,Variable!$D$4:$E$83,2,FALSE))</f>
        <v/>
      </c>
      <c r="G3" s="27" t="str">
        <f>IF(Einzelkür!A7&gt;0,VLOOKUP(Einzelkür!A7,Meldeformular!$A$9:$AG$108,4),"")</f>
        <v/>
      </c>
      <c r="H3" s="48" t="str">
        <f>CONCATENATE(A3,", ",B3)</f>
        <v xml:space="preserve">, </v>
      </c>
      <c r="I3" s="48" t="str">
        <f>CONCATENATE(B3," ",A3)</f>
        <v xml:space="preserve"> </v>
      </c>
      <c r="J3" s="55" t="str">
        <f>IF(Einzelkür!A7&gt;0,VLOOKUP(Einzelkür!A7,Meldeformular!$A$9:$AG$108,5),"")</f>
        <v/>
      </c>
    </row>
    <row r="4" spans="1:10" x14ac:dyDescent="0.25">
      <c r="A4" t="str">
        <f>IF(Einzelkür!B8="","",Einzelkür!B8)</f>
        <v/>
      </c>
      <c r="B4" t="str">
        <f>IF(Einzelkür!C8="","",Einzelkür!C8)</f>
        <v/>
      </c>
      <c r="D4" t="str">
        <f>IF(Einzelkür!E8="","",Einzelkür!E8)</f>
        <v/>
      </c>
      <c r="E4" t="str">
        <f>IF(Einzelkür!B8="","",'allg. Daten'!$C$6)</f>
        <v/>
      </c>
      <c r="F4" s="27" t="str">
        <f>IF(C4="","",VLOOKUP(C4,Variable!$D$4:$E$83,2,FALSE))</f>
        <v/>
      </c>
      <c r="G4" s="27" t="str">
        <f>IF(Einzelkür!A8&gt;0,VLOOKUP(Einzelkür!A8,Meldeformular!$A$9:$AG$108,4),"")</f>
        <v/>
      </c>
      <c r="H4" s="48" t="str">
        <f t="shared" ref="H4:H15" si="0">CONCATENATE(A4,", ",B4)</f>
        <v xml:space="preserve">, </v>
      </c>
      <c r="I4" s="48" t="str">
        <f t="shared" ref="I4:I67" si="1">CONCATENATE(B4," ",A4)</f>
        <v xml:space="preserve"> </v>
      </c>
      <c r="J4" s="55" t="str">
        <f>IF(Einzelkür!A8&gt;0,VLOOKUP(Einzelkür!A8,Meldeformular!$A$9:$AG$108,5),"")</f>
        <v/>
      </c>
    </row>
    <row r="5" spans="1:10" x14ac:dyDescent="0.25">
      <c r="A5" t="str">
        <f>IF(Einzelkür!B9="","",Einzelkür!B9)</f>
        <v/>
      </c>
      <c r="B5" t="str">
        <f>IF(Einzelkür!C9="","",Einzelkür!C9)</f>
        <v/>
      </c>
      <c r="D5" t="str">
        <f>IF(Einzelkür!E9="","",Einzelkür!E9)</f>
        <v/>
      </c>
      <c r="E5" t="str">
        <f>IF(Einzelkür!B9="","",'allg. Daten'!$C$6)</f>
        <v/>
      </c>
      <c r="F5" s="27" t="str">
        <f>IF(C5="","",VLOOKUP(C5,Variable!$D$4:$E$83,2,FALSE))</f>
        <v/>
      </c>
      <c r="G5" s="27" t="str">
        <f>IF(Einzelkür!A9&gt;0,VLOOKUP(Einzelkür!A9,Meldeformular!$A$9:$AG$108,4),"")</f>
        <v/>
      </c>
      <c r="H5" s="48" t="str">
        <f t="shared" si="0"/>
        <v xml:space="preserve">, </v>
      </c>
      <c r="I5" s="48" t="str">
        <f t="shared" si="1"/>
        <v xml:space="preserve"> </v>
      </c>
      <c r="J5" s="55" t="str">
        <f>IF(Einzelkür!A9&gt;0,VLOOKUP(Einzelkür!A9,Meldeformular!$A$9:$AG$108,5),"")</f>
        <v/>
      </c>
    </row>
    <row r="6" spans="1:10" x14ac:dyDescent="0.25">
      <c r="A6" t="str">
        <f>IF(Einzelkür!B10="","",Einzelkür!B10)</f>
        <v/>
      </c>
      <c r="B6" t="str">
        <f>IF(Einzelkür!C10="","",Einzelkür!C10)</f>
        <v/>
      </c>
      <c r="C6" t="str">
        <f>IF(Einzelkür!D10="","",Einzelkür!D10)</f>
        <v/>
      </c>
      <c r="D6" t="str">
        <f>IF(Einzelkür!E10="","",Einzelkür!E10)</f>
        <v/>
      </c>
      <c r="E6" t="str">
        <f>IF(Einzelkür!B10="","",'allg. Daten'!$C$6)</f>
        <v/>
      </c>
      <c r="F6" s="27" t="str">
        <f>IF(C6="","",VLOOKUP(C6,Variable!$D$4:$E$83,2,FALSE))</f>
        <v/>
      </c>
      <c r="G6" s="27" t="str">
        <f>IF(Einzelkür!A10&gt;0,VLOOKUP(Einzelkür!A10,Meldeformular!$A$9:$AG$108,4),"")</f>
        <v/>
      </c>
      <c r="H6" s="48" t="str">
        <f t="shared" si="0"/>
        <v xml:space="preserve">, </v>
      </c>
      <c r="I6" s="48" t="str">
        <f t="shared" si="1"/>
        <v xml:space="preserve"> </v>
      </c>
      <c r="J6" s="55" t="str">
        <f>IF(Einzelkür!A10&gt;0,VLOOKUP(Einzelkür!A10,Meldeformular!$A$9:$AG$108,5),"")</f>
        <v/>
      </c>
    </row>
    <row r="7" spans="1:10" x14ac:dyDescent="0.25">
      <c r="A7" t="str">
        <f>IF(Einzelkür!B11="","",Einzelkür!B11)</f>
        <v/>
      </c>
      <c r="B7" t="str">
        <f>IF(Einzelkür!C11="","",Einzelkür!C11)</f>
        <v/>
      </c>
      <c r="C7" t="str">
        <f>IF(Einzelkür!D11="","",Einzelkür!D11)</f>
        <v/>
      </c>
      <c r="D7" t="str">
        <f>IF(Einzelkür!E11="","",Einzelkür!E11)</f>
        <v/>
      </c>
      <c r="E7" t="str">
        <f>IF(Einzelkür!B11="","",'allg. Daten'!$C$6)</f>
        <v/>
      </c>
      <c r="F7" s="27" t="str">
        <f>IF(C7="","",VLOOKUP(C7,Variable!$D$4:$E$83,2,FALSE))</f>
        <v/>
      </c>
      <c r="G7" s="27" t="str">
        <f>IF(Einzelkür!A11&gt;0,VLOOKUP(Einzelkür!A11,Meldeformular!$A$9:$AG$108,4),"")</f>
        <v/>
      </c>
      <c r="H7" s="48" t="str">
        <f t="shared" si="0"/>
        <v xml:space="preserve">, </v>
      </c>
      <c r="I7" s="48" t="str">
        <f t="shared" si="1"/>
        <v xml:space="preserve"> </v>
      </c>
      <c r="J7" s="55" t="str">
        <f>IF(Einzelkür!A11&gt;0,VLOOKUP(Einzelkür!A11,Meldeformular!$A$9:$AG$108,5),"")</f>
        <v/>
      </c>
    </row>
    <row r="8" spans="1:10" x14ac:dyDescent="0.25">
      <c r="A8" t="str">
        <f>IF(Einzelkür!B12="","",Einzelkür!B12)</f>
        <v/>
      </c>
      <c r="B8" t="str">
        <f>IF(Einzelkür!C12="","",Einzelkür!C12)</f>
        <v/>
      </c>
      <c r="C8" t="str">
        <f>IF(Einzelkür!D12="","",Einzelkür!D12)</f>
        <v/>
      </c>
      <c r="D8" t="str">
        <f>IF(Einzelkür!E12="","",Einzelkür!E12)</f>
        <v/>
      </c>
      <c r="E8" t="str">
        <f>IF(Einzelkür!B12="","",'allg. Daten'!$C$6)</f>
        <v/>
      </c>
      <c r="F8" s="27" t="str">
        <f>IF(C8="","",VLOOKUP(C8,Variable!$D$4:$E$83,2,FALSE))</f>
        <v/>
      </c>
      <c r="G8" s="27" t="str">
        <f>IF(Einzelkür!A12&gt;0,VLOOKUP(Einzelkür!A12,Meldeformular!$A$9:$AG$108,4),"")</f>
        <v/>
      </c>
      <c r="H8" s="48" t="str">
        <f t="shared" si="0"/>
        <v xml:space="preserve">, </v>
      </c>
      <c r="I8" s="48" t="str">
        <f t="shared" si="1"/>
        <v xml:space="preserve"> </v>
      </c>
      <c r="J8" s="55" t="str">
        <f>IF(Einzelkür!A12&gt;0,VLOOKUP(Einzelkür!A12,Meldeformular!$A$9:$AG$108,5),"")</f>
        <v/>
      </c>
    </row>
    <row r="9" spans="1:10" x14ac:dyDescent="0.25">
      <c r="A9" t="str">
        <f>IF(Einzelkür!B13="","",Einzelkür!B13)</f>
        <v/>
      </c>
      <c r="B9" t="str">
        <f>IF(Einzelkür!C13="","",Einzelkür!C13)</f>
        <v/>
      </c>
      <c r="C9" t="str">
        <f>IF(Einzelkür!D13="","",Einzelkür!D13)</f>
        <v/>
      </c>
      <c r="D9" t="str">
        <f>IF(Einzelkür!E13="","",Einzelkür!E13)</f>
        <v/>
      </c>
      <c r="E9" t="str">
        <f>IF(Einzelkür!B13="","",'allg. Daten'!$C$6)</f>
        <v/>
      </c>
      <c r="F9" s="27" t="str">
        <f>IF(C9="","",VLOOKUP(C9,Variable!$D$4:$E$83,2,FALSE))</f>
        <v/>
      </c>
      <c r="G9" s="27" t="str">
        <f>IF(Einzelkür!A13&gt;0,VLOOKUP(Einzelkür!A13,Meldeformular!$A$9:$AG$108,4),"")</f>
        <v/>
      </c>
      <c r="H9" s="48" t="str">
        <f t="shared" si="0"/>
        <v xml:space="preserve">, </v>
      </c>
      <c r="I9" s="48" t="str">
        <f t="shared" si="1"/>
        <v xml:space="preserve"> </v>
      </c>
      <c r="J9" s="55" t="str">
        <f>IF(Einzelkür!A13&gt;0,VLOOKUP(Einzelkür!A13,Meldeformular!$A$9:$AG$108,5),"")</f>
        <v/>
      </c>
    </row>
    <row r="10" spans="1:10" x14ac:dyDescent="0.25">
      <c r="A10" t="str">
        <f>IF(Einzelkür!B14="","",Einzelkür!B14)</f>
        <v/>
      </c>
      <c r="B10" t="str">
        <f>IF(Einzelkür!C14="","",Einzelkür!C14)</f>
        <v/>
      </c>
      <c r="C10" t="str">
        <f>IF(Einzelkür!D14="","",Einzelkür!D14)</f>
        <v/>
      </c>
      <c r="D10" t="str">
        <f>IF(Einzelkür!E14="","",Einzelkür!E14)</f>
        <v/>
      </c>
      <c r="E10" t="str">
        <f>IF(Einzelkür!B14="","",'allg. Daten'!$C$6)</f>
        <v/>
      </c>
      <c r="F10" s="27" t="str">
        <f>IF(C10="","",VLOOKUP(C10,Variable!$D$4:$E$83,2,FALSE))</f>
        <v/>
      </c>
      <c r="G10" s="27" t="str">
        <f>IF(Einzelkür!A14&gt;0,VLOOKUP(Einzelkür!A14,Meldeformular!$A$9:$AG$108,4),"")</f>
        <v/>
      </c>
      <c r="H10" s="48" t="str">
        <f t="shared" si="0"/>
        <v xml:space="preserve">, </v>
      </c>
      <c r="I10" s="48" t="str">
        <f t="shared" si="1"/>
        <v xml:space="preserve"> </v>
      </c>
      <c r="J10" s="55" t="str">
        <f>IF(Einzelkür!A14&gt;0,VLOOKUP(Einzelkür!A14,Meldeformular!$A$9:$AG$108,5),"")</f>
        <v/>
      </c>
    </row>
    <row r="11" spans="1:10" x14ac:dyDescent="0.25">
      <c r="A11" t="str">
        <f>IF(Einzelkür!B15="","",Einzelkür!B15)</f>
        <v/>
      </c>
      <c r="B11" t="str">
        <f>IF(Einzelkür!C15="","",Einzelkür!C15)</f>
        <v/>
      </c>
      <c r="C11" t="str">
        <f>IF(Einzelkür!D15="","",Einzelkür!D15)</f>
        <v/>
      </c>
      <c r="D11" t="str">
        <f>IF(Einzelkür!E15="","",Einzelkür!E15)</f>
        <v/>
      </c>
      <c r="E11" t="str">
        <f>IF(Einzelkür!B15="","",'allg. Daten'!$C$6)</f>
        <v/>
      </c>
      <c r="F11" s="27" t="str">
        <f>IF(C11="","",VLOOKUP(C11,Variable!$D$4:$E$83,2,FALSE))</f>
        <v/>
      </c>
      <c r="G11" s="27" t="str">
        <f>IF(Einzelkür!A15&gt;0,VLOOKUP(Einzelkür!A15,Meldeformular!$A$9:$AG$108,4),"")</f>
        <v/>
      </c>
      <c r="H11" s="48" t="str">
        <f t="shared" si="0"/>
        <v xml:space="preserve">, </v>
      </c>
      <c r="I11" s="48" t="str">
        <f t="shared" si="1"/>
        <v xml:space="preserve"> </v>
      </c>
      <c r="J11" s="55" t="str">
        <f>IF(Einzelkür!A15&gt;0,VLOOKUP(Einzelkür!A15,Meldeformular!$A$9:$AG$108,5),"")</f>
        <v/>
      </c>
    </row>
    <row r="12" spans="1:10" x14ac:dyDescent="0.25">
      <c r="A12" t="str">
        <f>IF(Einzelkür!B16="","",Einzelkür!B16)</f>
        <v/>
      </c>
      <c r="B12" t="str">
        <f>IF(Einzelkür!C16="","",Einzelkür!C16)</f>
        <v/>
      </c>
      <c r="C12" t="str">
        <f>IF(Einzelkür!D16="","",Einzelkür!D16)</f>
        <v/>
      </c>
      <c r="D12" t="str">
        <f>IF(Einzelkür!E16="","",Einzelkür!E16)</f>
        <v/>
      </c>
      <c r="E12" t="str">
        <f>IF(Einzelkür!B16="","",'allg. Daten'!$C$6)</f>
        <v/>
      </c>
      <c r="F12" s="27" t="str">
        <f>IF(C12="","",VLOOKUP(C12,Variable!$D$4:$E$83,2,FALSE))</f>
        <v/>
      </c>
      <c r="G12" s="27" t="str">
        <f>IF(Einzelkür!A16&gt;0,VLOOKUP(Einzelkür!A16,Meldeformular!$A$9:$AG$108,4),"")</f>
        <v/>
      </c>
      <c r="H12" s="48" t="str">
        <f t="shared" si="0"/>
        <v xml:space="preserve">, </v>
      </c>
      <c r="I12" s="48" t="str">
        <f t="shared" si="1"/>
        <v xml:space="preserve"> </v>
      </c>
      <c r="J12" s="55" t="str">
        <f>IF(Einzelkür!A16&gt;0,VLOOKUP(Einzelkür!A16,Meldeformular!$A$9:$AG$108,5),"")</f>
        <v/>
      </c>
    </row>
    <row r="13" spans="1:10" x14ac:dyDescent="0.25">
      <c r="A13" t="str">
        <f>IF(Einzelkür!B17="","",Einzelkür!B17)</f>
        <v/>
      </c>
      <c r="B13" t="str">
        <f>IF(Einzelkür!C17="","",Einzelkür!C17)</f>
        <v/>
      </c>
      <c r="C13" t="str">
        <f>IF(Einzelkür!D17="","",Einzelkür!D17)</f>
        <v/>
      </c>
      <c r="D13" t="str">
        <f>IF(Einzelkür!E17="","",Einzelkür!E17)</f>
        <v/>
      </c>
      <c r="E13" t="str">
        <f>IF(Einzelkür!B17="","",'allg. Daten'!$C$6)</f>
        <v/>
      </c>
      <c r="F13" s="27" t="str">
        <f>IF(C13="","",VLOOKUP(C13,Variable!$D$4:$E$83,2,FALSE))</f>
        <v/>
      </c>
      <c r="G13" s="27" t="str">
        <f>IF(Einzelkür!A17&gt;0,VLOOKUP(Einzelkür!A17,Meldeformular!$A$9:$AG$108,4),"")</f>
        <v/>
      </c>
      <c r="H13" s="48" t="str">
        <f t="shared" si="0"/>
        <v xml:space="preserve">, </v>
      </c>
      <c r="I13" s="48" t="str">
        <f t="shared" si="1"/>
        <v xml:space="preserve"> </v>
      </c>
      <c r="J13" s="55" t="str">
        <f>IF(Einzelkür!A17&gt;0,VLOOKUP(Einzelkür!A17,Meldeformular!$A$9:$AG$108,5),"")</f>
        <v/>
      </c>
    </row>
    <row r="14" spans="1:10" x14ac:dyDescent="0.25">
      <c r="A14" t="str">
        <f>IF(Einzelkür!B18="","",Einzelkür!B18)</f>
        <v/>
      </c>
      <c r="B14" t="str">
        <f>IF(Einzelkür!C18="","",Einzelkür!C18)</f>
        <v/>
      </c>
      <c r="C14" t="str">
        <f>IF(Einzelkür!D18="","",Einzelkür!D18)</f>
        <v/>
      </c>
      <c r="D14" t="str">
        <f>IF(Einzelkür!E18="","",Einzelkür!E18)</f>
        <v/>
      </c>
      <c r="E14" t="str">
        <f>IF(Einzelkür!B18="","",'allg. Daten'!$C$6)</f>
        <v/>
      </c>
      <c r="F14" s="27" t="str">
        <f>IF(C14="","",VLOOKUP(C14,Variable!$D$4:$E$83,2,FALSE))</f>
        <v/>
      </c>
      <c r="G14" s="27" t="str">
        <f>IF(Einzelkür!A18&gt;0,VLOOKUP(Einzelkür!A18,Meldeformular!$A$9:$AG$108,4),"")</f>
        <v/>
      </c>
      <c r="H14" s="48" t="str">
        <f t="shared" si="0"/>
        <v xml:space="preserve">, </v>
      </c>
      <c r="I14" s="48" t="str">
        <f t="shared" si="1"/>
        <v xml:space="preserve"> </v>
      </c>
      <c r="J14" s="55" t="str">
        <f>IF(Einzelkür!A18&gt;0,VLOOKUP(Einzelkür!A18,Meldeformular!$A$9:$AG$108,5),"")</f>
        <v/>
      </c>
    </row>
    <row r="15" spans="1:10" x14ac:dyDescent="0.25">
      <c r="A15" t="str">
        <f>IF(Einzelkür!B19="","",Einzelkür!B19)</f>
        <v/>
      </c>
      <c r="B15" t="str">
        <f>IF(Einzelkür!C19="","",Einzelkür!C19)</f>
        <v/>
      </c>
      <c r="C15" t="str">
        <f>IF(Einzelkür!D19="","",Einzelkür!D19)</f>
        <v/>
      </c>
      <c r="D15" t="str">
        <f>IF(Einzelkür!E19="","",Einzelkür!E19)</f>
        <v/>
      </c>
      <c r="E15" t="str">
        <f>IF(Einzelkür!B19="","",'allg. Daten'!$C$6)</f>
        <v/>
      </c>
      <c r="F15" s="27" t="str">
        <f>IF(C15="","",VLOOKUP(C15,Variable!$D$4:$E$83,2,FALSE))</f>
        <v/>
      </c>
      <c r="G15" s="27" t="str">
        <f>IF(Einzelkür!A19&gt;0,VLOOKUP(Einzelkür!A19,Meldeformular!$A$9:$AG$108,4),"")</f>
        <v/>
      </c>
      <c r="H15" s="48" t="str">
        <f t="shared" si="0"/>
        <v xml:space="preserve">, </v>
      </c>
      <c r="I15" s="48" t="str">
        <f t="shared" si="1"/>
        <v xml:space="preserve"> </v>
      </c>
      <c r="J15" s="55" t="str">
        <f>IF(Einzelkür!A19&gt;0,VLOOKUP(Einzelkür!A19,Meldeformular!$A$9:$AG$108,5),"")</f>
        <v/>
      </c>
    </row>
    <row r="16" spans="1:10" x14ac:dyDescent="0.25">
      <c r="A16" t="str">
        <f>IF(Einzelkür!B20="","",Einzelkür!B20)</f>
        <v/>
      </c>
      <c r="B16" t="str">
        <f>IF(Einzelkür!C20="","",Einzelkür!C20)</f>
        <v/>
      </c>
      <c r="C16" t="str">
        <f>IF(Einzelkür!D20="","",Einzelkür!D20)</f>
        <v/>
      </c>
      <c r="D16" t="str">
        <f>IF(Einzelkür!E20="","",Einzelkür!E20)</f>
        <v/>
      </c>
      <c r="E16" t="str">
        <f>IF(Einzelkür!B20="","",'allg. Daten'!$C$6)</f>
        <v/>
      </c>
      <c r="F16" s="27"/>
      <c r="G16" s="27" t="str">
        <f>IF(Einzelkür!A20&gt;0,VLOOKUP(Einzelkür!A20,Meldeformular!$A$9:$AG$108,4),"")</f>
        <v/>
      </c>
      <c r="H16" s="48" t="str">
        <f t="shared" ref="H16:H67" si="2">CONCATENATE(A16," ",B16)</f>
        <v xml:space="preserve"> </v>
      </c>
      <c r="I16" s="48" t="str">
        <f t="shared" si="1"/>
        <v xml:space="preserve"> </v>
      </c>
      <c r="J16" s="55" t="str">
        <f>IF(Einzelkür!A20&gt;0,VLOOKUP(Einzelkür!A20,Meldeformular!$A$9:$AG$108,5),"")</f>
        <v/>
      </c>
    </row>
    <row r="17" spans="1:10" x14ac:dyDescent="0.25">
      <c r="A17" t="str">
        <f>IF(Einzelkür!B21="","",Einzelkür!B21)</f>
        <v/>
      </c>
      <c r="B17" t="str">
        <f>IF(Einzelkür!C21="","",Einzelkür!C21)</f>
        <v/>
      </c>
      <c r="C17" t="str">
        <f>IF(Einzelkür!D21="","",Einzelkür!D21)</f>
        <v/>
      </c>
      <c r="D17" t="str">
        <f>IF(Einzelkür!E21="","",Einzelkür!E21)</f>
        <v/>
      </c>
      <c r="E17" t="str">
        <f>IF(Einzelkür!B21="","",'allg. Daten'!$C$6)</f>
        <v/>
      </c>
      <c r="F17" s="27"/>
      <c r="G17" s="27" t="str">
        <f>IF(Einzelkür!A21&gt;0,VLOOKUP(Einzelkür!A21,Meldeformular!$A$9:$AG$108,4),"")</f>
        <v/>
      </c>
      <c r="H17" s="48" t="str">
        <f t="shared" si="2"/>
        <v xml:space="preserve"> </v>
      </c>
      <c r="I17" s="48" t="str">
        <f t="shared" si="1"/>
        <v xml:space="preserve"> </v>
      </c>
      <c r="J17" s="55" t="str">
        <f>IF(Einzelkür!A21&gt;0,VLOOKUP(Einzelkür!A21,Meldeformular!$A$9:$AG$108,5),"")</f>
        <v/>
      </c>
    </row>
    <row r="18" spans="1:10" x14ac:dyDescent="0.25">
      <c r="A18" t="str">
        <f>IF(Einzelkür!B22="","",Einzelkür!B22)</f>
        <v/>
      </c>
      <c r="B18" t="str">
        <f>IF(Einzelkür!C22="","",Einzelkür!C22)</f>
        <v/>
      </c>
      <c r="C18" t="str">
        <f>IF(Einzelkür!D22="","",Einzelkür!D22)</f>
        <v/>
      </c>
      <c r="D18" t="str">
        <f>IF(Einzelkür!E22="","",Einzelkür!E22)</f>
        <v/>
      </c>
      <c r="E18" t="str">
        <f>IF(Einzelkür!B22="","",'allg. Daten'!$C$6)</f>
        <v/>
      </c>
      <c r="F18" s="27"/>
      <c r="G18" s="27" t="str">
        <f>IF(Einzelkür!A22&gt;0,VLOOKUP(Einzelkür!A22,Meldeformular!$A$9:$AG$108,4),"")</f>
        <v/>
      </c>
      <c r="H18" s="48" t="str">
        <f t="shared" si="2"/>
        <v xml:space="preserve"> </v>
      </c>
      <c r="I18" s="48" t="str">
        <f t="shared" si="1"/>
        <v xml:space="preserve"> </v>
      </c>
      <c r="J18" s="55" t="str">
        <f>IF(Einzelkür!A22&gt;0,VLOOKUP(Einzelkür!A22,Meldeformular!$A$9:$AG$108,5),"")</f>
        <v/>
      </c>
    </row>
    <row r="19" spans="1:10" x14ac:dyDescent="0.25">
      <c r="A19" t="str">
        <f>IF(Einzelkür!B23="","",Einzelkür!B23)</f>
        <v/>
      </c>
      <c r="B19" t="str">
        <f>IF(Einzelkür!C23="","",Einzelkür!C23)</f>
        <v/>
      </c>
      <c r="C19" t="str">
        <f>IF(Einzelkür!D23="","",Einzelkür!D23)</f>
        <v/>
      </c>
      <c r="D19" t="str">
        <f>IF(Einzelkür!E23="","",Einzelkür!E23)</f>
        <v/>
      </c>
      <c r="E19" t="str">
        <f>IF(Einzelkür!B23="","",'allg. Daten'!$C$6)</f>
        <v/>
      </c>
      <c r="F19" s="27"/>
      <c r="G19" s="27" t="str">
        <f>IF(Einzelkür!A23&gt;0,VLOOKUP(Einzelkür!A23,Meldeformular!$A$9:$AG$108,4),"")</f>
        <v/>
      </c>
      <c r="H19" s="48" t="str">
        <f t="shared" si="2"/>
        <v xml:space="preserve"> </v>
      </c>
      <c r="I19" s="48" t="str">
        <f t="shared" si="1"/>
        <v xml:space="preserve"> </v>
      </c>
      <c r="J19" s="55" t="str">
        <f>IF(Einzelkür!A23&gt;0,VLOOKUP(Einzelkür!A23,Meldeformular!$A$9:$AG$108,5),"")</f>
        <v/>
      </c>
    </row>
    <row r="20" spans="1:10" x14ac:dyDescent="0.25">
      <c r="A20" t="str">
        <f>IF(Einzelkür!B24="","",Einzelkür!B24)</f>
        <v/>
      </c>
      <c r="B20" t="str">
        <f>IF(Einzelkür!C24="","",Einzelkür!C24)</f>
        <v/>
      </c>
      <c r="C20" t="str">
        <f>IF(Einzelkür!D24="","",Einzelkür!D24)</f>
        <v/>
      </c>
      <c r="D20" t="str">
        <f>IF(Einzelkür!E24="","",Einzelkür!E24)</f>
        <v/>
      </c>
      <c r="E20" t="str">
        <f>IF(Einzelkür!B24="","",'allg. Daten'!$C$6)</f>
        <v/>
      </c>
      <c r="F20" s="27"/>
      <c r="G20" s="27" t="str">
        <f>IF(Einzelkür!A24&gt;0,VLOOKUP(Einzelkür!A24,Meldeformular!$A$9:$AG$108,4),"")</f>
        <v/>
      </c>
      <c r="H20" s="48" t="str">
        <f t="shared" si="2"/>
        <v xml:space="preserve"> </v>
      </c>
      <c r="I20" s="48" t="str">
        <f t="shared" si="1"/>
        <v xml:space="preserve"> </v>
      </c>
      <c r="J20" s="55" t="str">
        <f>IF(Einzelkür!A24&gt;0,VLOOKUP(Einzelkür!A24,Meldeformular!$A$9:$AG$108,5),"")</f>
        <v/>
      </c>
    </row>
    <row r="21" spans="1:10" x14ac:dyDescent="0.25">
      <c r="A21" t="str">
        <f>IF(Einzelkür!B25="","",Einzelkür!B25)</f>
        <v/>
      </c>
      <c r="B21" t="str">
        <f>IF(Einzelkür!C25="","",Einzelkür!C25)</f>
        <v/>
      </c>
      <c r="C21" t="str">
        <f>IF(Einzelkür!D25="","",Einzelkür!D25)</f>
        <v/>
      </c>
      <c r="D21" t="str">
        <f>IF(Einzelkür!E25="","",Einzelkür!E25)</f>
        <v/>
      </c>
      <c r="E21" t="str">
        <f>IF(Einzelkür!B25="","",'allg. Daten'!$C$6)</f>
        <v/>
      </c>
      <c r="F21" s="27"/>
      <c r="G21" s="27" t="str">
        <f>IF(Einzelkür!A25&gt;0,VLOOKUP(Einzelkür!A25,Meldeformular!$A$9:$AG$108,4),"")</f>
        <v/>
      </c>
      <c r="H21" s="48" t="str">
        <f t="shared" si="2"/>
        <v xml:space="preserve"> </v>
      </c>
      <c r="I21" s="48" t="str">
        <f t="shared" si="1"/>
        <v xml:space="preserve"> </v>
      </c>
      <c r="J21" s="55" t="str">
        <f>IF(Einzelkür!A25&gt;0,VLOOKUP(Einzelkür!A25,Meldeformular!$A$9:$AG$108,5),"")</f>
        <v/>
      </c>
    </row>
    <row r="22" spans="1:10" x14ac:dyDescent="0.25">
      <c r="A22" t="str">
        <f>IF(Einzelkür!B26="","",Einzelkür!B26)</f>
        <v/>
      </c>
      <c r="B22" t="str">
        <f>IF(Einzelkür!C26="","",Einzelkür!C26)</f>
        <v/>
      </c>
      <c r="C22" t="str">
        <f>IF(Einzelkür!D26="","",Einzelkür!D26)</f>
        <v/>
      </c>
      <c r="D22" t="str">
        <f>IF(Einzelkür!E26="","",Einzelkür!E26)</f>
        <v/>
      </c>
      <c r="E22" t="str">
        <f>IF(Einzelkür!B26="","",'allg. Daten'!$C$6)</f>
        <v/>
      </c>
      <c r="F22" s="27"/>
      <c r="G22" s="27" t="str">
        <f>IF(Einzelkür!A26&gt;0,VLOOKUP(Einzelkür!A26,Meldeformular!$A$9:$AG$108,4),"")</f>
        <v/>
      </c>
      <c r="H22" s="48" t="str">
        <f t="shared" si="2"/>
        <v xml:space="preserve"> </v>
      </c>
      <c r="I22" s="48" t="str">
        <f t="shared" si="1"/>
        <v xml:space="preserve"> </v>
      </c>
      <c r="J22" s="55" t="str">
        <f>IF(Einzelkür!A26&gt;0,VLOOKUP(Einzelkür!A26,Meldeformular!$A$9:$AG$108,5),"")</f>
        <v/>
      </c>
    </row>
    <row r="23" spans="1:10" x14ac:dyDescent="0.25">
      <c r="A23" t="str">
        <f>IF(Einzelkür!B27="","",Einzelkür!B27)</f>
        <v/>
      </c>
      <c r="B23" t="str">
        <f>IF(Einzelkür!C27="","",Einzelkür!C27)</f>
        <v/>
      </c>
      <c r="C23" t="str">
        <f>IF(Einzelkür!D27="","",Einzelkür!D27)</f>
        <v/>
      </c>
      <c r="D23" t="str">
        <f>IF(Einzelkür!E27="","",Einzelkür!E27)</f>
        <v/>
      </c>
      <c r="E23" t="str">
        <f>IF(Einzelkür!B27="","",'allg. Daten'!$C$6)</f>
        <v/>
      </c>
      <c r="F23" s="27"/>
      <c r="G23" s="27" t="str">
        <f>IF(Einzelkür!A27&gt;0,VLOOKUP(Einzelkür!A27,Meldeformular!$A$9:$AG$108,4),"")</f>
        <v/>
      </c>
      <c r="H23" s="48" t="str">
        <f t="shared" si="2"/>
        <v xml:space="preserve"> </v>
      </c>
      <c r="I23" s="48" t="str">
        <f t="shared" si="1"/>
        <v xml:space="preserve"> </v>
      </c>
      <c r="J23" s="55" t="str">
        <f>IF(Einzelkür!A27&gt;0,VLOOKUP(Einzelkür!A27,Meldeformular!$A$9:$AG$108,5),"")</f>
        <v/>
      </c>
    </row>
    <row r="24" spans="1:10" x14ac:dyDescent="0.25">
      <c r="A24" t="str">
        <f>IF(Einzelkür!B28="","",Einzelkür!B28)</f>
        <v/>
      </c>
      <c r="B24" t="str">
        <f>IF(Einzelkür!C28="","",Einzelkür!C28)</f>
        <v/>
      </c>
      <c r="C24" t="str">
        <f>IF(Einzelkür!D28="","",Einzelkür!D28)</f>
        <v/>
      </c>
      <c r="D24" t="str">
        <f>IF(Einzelkür!E28="","",Einzelkür!E28)</f>
        <v/>
      </c>
      <c r="E24" t="str">
        <f>IF(Einzelkür!B28="","",'allg. Daten'!$C$6)</f>
        <v/>
      </c>
      <c r="F24" s="27"/>
      <c r="G24" s="27" t="str">
        <f>IF(Einzelkür!A28&gt;0,VLOOKUP(Einzelkür!A28,Meldeformular!$A$9:$AG$108,4),"")</f>
        <v/>
      </c>
      <c r="H24" s="48" t="str">
        <f t="shared" si="2"/>
        <v xml:space="preserve"> </v>
      </c>
      <c r="I24" s="48" t="str">
        <f t="shared" si="1"/>
        <v xml:space="preserve"> </v>
      </c>
      <c r="J24" s="55" t="str">
        <f>IF(Einzelkür!A28&gt;0,VLOOKUP(Einzelkür!A28,Meldeformular!$A$9:$AG$108,5),"")</f>
        <v/>
      </c>
    </row>
    <row r="25" spans="1:10" x14ac:dyDescent="0.25">
      <c r="A25" t="str">
        <f>IF(Einzelkür!B29="","",Einzelkür!B29)</f>
        <v/>
      </c>
      <c r="B25" t="str">
        <f>IF(Einzelkür!C29="","",Einzelkür!C29)</f>
        <v/>
      </c>
      <c r="C25" t="str">
        <f>IF(Einzelkür!D29="","",Einzelkür!D29)</f>
        <v/>
      </c>
      <c r="D25" t="str">
        <f>IF(Einzelkür!E29="","",Einzelkür!E29)</f>
        <v/>
      </c>
      <c r="E25" t="str">
        <f>IF(Einzelkür!B29="","",'allg. Daten'!$C$6)</f>
        <v/>
      </c>
      <c r="F25" s="27"/>
      <c r="G25" s="27" t="str">
        <f>IF(Einzelkür!A29&gt;0,VLOOKUP(Einzelkür!A29,Meldeformular!$A$9:$AG$108,4),"")</f>
        <v/>
      </c>
      <c r="H25" s="48" t="str">
        <f t="shared" si="2"/>
        <v xml:space="preserve"> </v>
      </c>
      <c r="I25" s="48" t="str">
        <f t="shared" si="1"/>
        <v xml:space="preserve"> </v>
      </c>
      <c r="J25" s="55" t="str">
        <f>IF(Einzelkür!A29&gt;0,VLOOKUP(Einzelkür!A29,Meldeformular!$A$9:$AG$108,5),"")</f>
        <v/>
      </c>
    </row>
    <row r="26" spans="1:10" x14ac:dyDescent="0.25">
      <c r="A26" t="str">
        <f>IF(Einzelkür!B30="","",Einzelkür!B30)</f>
        <v/>
      </c>
      <c r="B26" t="str">
        <f>IF(Einzelkür!C30="","",Einzelkür!C30)</f>
        <v/>
      </c>
      <c r="C26" t="str">
        <f>IF(Einzelkür!D30="","",Einzelkür!D30)</f>
        <v/>
      </c>
      <c r="D26" t="str">
        <f>IF(Einzelkür!E30="","",Einzelkür!E30)</f>
        <v/>
      </c>
      <c r="E26" t="str">
        <f>IF(Einzelkür!B30="","",'allg. Daten'!$C$6)</f>
        <v/>
      </c>
      <c r="F26" s="27"/>
      <c r="G26" s="27" t="str">
        <f>IF(Einzelkür!A30&gt;0,VLOOKUP(Einzelkür!A30,Meldeformular!$A$9:$AG$108,4),"")</f>
        <v/>
      </c>
      <c r="H26" s="48" t="str">
        <f t="shared" si="2"/>
        <v xml:space="preserve"> </v>
      </c>
      <c r="I26" s="48" t="str">
        <f t="shared" si="1"/>
        <v xml:space="preserve"> </v>
      </c>
      <c r="J26" s="55" t="str">
        <f>IF(Einzelkür!A30&gt;0,VLOOKUP(Einzelkür!A30,Meldeformular!$A$9:$AG$108,5),"")</f>
        <v/>
      </c>
    </row>
    <row r="27" spans="1:10" x14ac:dyDescent="0.25">
      <c r="A27" t="str">
        <f>IF(Einzelkür!B31="","",Einzelkür!B31)</f>
        <v/>
      </c>
      <c r="B27" t="str">
        <f>IF(Einzelkür!C31="","",Einzelkür!C31)</f>
        <v/>
      </c>
      <c r="C27" t="str">
        <f>IF(Einzelkür!D31="","",Einzelkür!D31)</f>
        <v/>
      </c>
      <c r="D27" t="str">
        <f>IF(Einzelkür!E31="","",Einzelkür!E31)</f>
        <v/>
      </c>
      <c r="E27" t="str">
        <f>IF(Einzelkür!B31="","",'allg. Daten'!$C$6)</f>
        <v/>
      </c>
      <c r="F27" s="27"/>
      <c r="G27" s="27" t="str">
        <f>IF(Einzelkür!A31&gt;0,VLOOKUP(Einzelkür!A31,Meldeformular!$A$9:$AG$108,4),"")</f>
        <v/>
      </c>
      <c r="H27" s="48" t="str">
        <f t="shared" si="2"/>
        <v xml:space="preserve"> </v>
      </c>
      <c r="I27" s="48" t="str">
        <f t="shared" si="1"/>
        <v xml:space="preserve"> </v>
      </c>
      <c r="J27" s="55" t="str">
        <f>IF(Einzelkür!A31&gt;0,VLOOKUP(Einzelkür!A31,Meldeformular!$A$9:$AG$108,5),"")</f>
        <v/>
      </c>
    </row>
    <row r="28" spans="1:10" x14ac:dyDescent="0.25">
      <c r="A28" t="str">
        <f>IF(Einzelkür!B32="","",Einzelkür!B32)</f>
        <v/>
      </c>
      <c r="B28" t="str">
        <f>IF(Einzelkür!C32="","",Einzelkür!C32)</f>
        <v/>
      </c>
      <c r="C28" t="str">
        <f>IF(Einzelkür!D32="","",Einzelkür!D32)</f>
        <v/>
      </c>
      <c r="D28" t="str">
        <f>IF(Einzelkür!E32="","",Einzelkür!E32)</f>
        <v/>
      </c>
      <c r="E28" t="str">
        <f>IF(Einzelkür!B32="","",'allg. Daten'!$C$6)</f>
        <v/>
      </c>
      <c r="F28" s="27"/>
      <c r="G28" s="27" t="str">
        <f>IF(Einzelkür!A32&gt;0,VLOOKUP(Einzelkür!A32,Meldeformular!$A$9:$AG$108,4),"")</f>
        <v/>
      </c>
      <c r="H28" s="48" t="str">
        <f t="shared" si="2"/>
        <v xml:space="preserve"> </v>
      </c>
      <c r="I28" s="48" t="str">
        <f t="shared" si="1"/>
        <v xml:space="preserve"> </v>
      </c>
      <c r="J28" s="55" t="str">
        <f>IF(Einzelkür!A32&gt;0,VLOOKUP(Einzelkür!A32,Meldeformular!$A$9:$AG$108,5),"")</f>
        <v/>
      </c>
    </row>
    <row r="29" spans="1:10" x14ac:dyDescent="0.25">
      <c r="A29" t="str">
        <f>IF(Einzelkür!B33="","",Einzelkür!B33)</f>
        <v/>
      </c>
      <c r="B29" t="str">
        <f>IF(Einzelkür!C33="","",Einzelkür!C33)</f>
        <v/>
      </c>
      <c r="C29" t="str">
        <f>IF(Einzelkür!D33="","",Einzelkür!D33)</f>
        <v/>
      </c>
      <c r="D29" t="str">
        <f>IF(Einzelkür!E33="","",Einzelkür!E33)</f>
        <v/>
      </c>
      <c r="E29" t="str">
        <f>IF(Einzelkür!B33="","",'allg. Daten'!$C$6)</f>
        <v/>
      </c>
      <c r="F29" s="27"/>
      <c r="G29" s="27" t="str">
        <f>IF(Einzelkür!A33&gt;0,VLOOKUP(Einzelkür!A33,Meldeformular!$A$9:$AG$108,4),"")</f>
        <v/>
      </c>
      <c r="H29" s="48" t="str">
        <f t="shared" si="2"/>
        <v xml:space="preserve"> </v>
      </c>
      <c r="I29" s="48" t="str">
        <f t="shared" si="1"/>
        <v xml:space="preserve"> </v>
      </c>
      <c r="J29" s="55" t="str">
        <f>IF(Einzelkür!A33&gt;0,VLOOKUP(Einzelkür!A33,Meldeformular!$A$9:$AG$108,5),"")</f>
        <v/>
      </c>
    </row>
    <row r="30" spans="1:10" x14ac:dyDescent="0.25">
      <c r="A30" t="str">
        <f>IF(Einzelkür!B34="","",Einzelkür!B34)</f>
        <v/>
      </c>
      <c r="B30" t="str">
        <f>IF(Einzelkür!C34="","",Einzelkür!C34)</f>
        <v/>
      </c>
      <c r="C30" t="str">
        <f>IF(Einzelkür!D34="","",Einzelkür!D34)</f>
        <v/>
      </c>
      <c r="D30" t="str">
        <f>IF(Einzelkür!E34="","",Einzelkür!E34)</f>
        <v/>
      </c>
      <c r="E30" t="str">
        <f>IF(Einzelkür!B34="","",'allg. Daten'!$C$6)</f>
        <v/>
      </c>
      <c r="F30" s="27"/>
      <c r="G30" s="27" t="str">
        <f>IF(Einzelkür!A34&gt;0,VLOOKUP(Einzelkür!A34,Meldeformular!$A$9:$AG$108,4),"")</f>
        <v/>
      </c>
      <c r="H30" s="48" t="str">
        <f t="shared" si="2"/>
        <v xml:space="preserve"> </v>
      </c>
      <c r="I30" s="48" t="str">
        <f t="shared" si="1"/>
        <v xml:space="preserve"> </v>
      </c>
      <c r="J30" s="55" t="str">
        <f>IF(Einzelkür!A34&gt;0,VLOOKUP(Einzelkür!A34,Meldeformular!$A$9:$AG$108,5),"")</f>
        <v/>
      </c>
    </row>
    <row r="31" spans="1:10" x14ac:dyDescent="0.25">
      <c r="A31" t="str">
        <f>IF(Einzelkür!B35="","",Einzelkür!B35)</f>
        <v/>
      </c>
      <c r="B31" t="str">
        <f>IF(Einzelkür!C35="","",Einzelkür!C35)</f>
        <v/>
      </c>
      <c r="C31" t="str">
        <f>IF(Einzelkür!D35="","",Einzelkür!D35)</f>
        <v/>
      </c>
      <c r="D31" t="str">
        <f>IF(Einzelkür!E35="","",Einzelkür!E35)</f>
        <v/>
      </c>
      <c r="E31" t="str">
        <f>IF(Einzelkür!B35="","",'allg. Daten'!$C$6)</f>
        <v/>
      </c>
      <c r="F31" s="27"/>
      <c r="G31" s="27" t="str">
        <f>IF(Einzelkür!A35&gt;0,VLOOKUP(Einzelkür!A35,Meldeformular!$A$9:$AG$108,4),"")</f>
        <v/>
      </c>
      <c r="H31" s="48" t="str">
        <f t="shared" si="2"/>
        <v xml:space="preserve"> </v>
      </c>
      <c r="I31" s="48" t="str">
        <f t="shared" si="1"/>
        <v xml:space="preserve"> </v>
      </c>
      <c r="J31" s="55" t="str">
        <f>IF(Einzelkür!A35&gt;0,VLOOKUP(Einzelkür!A35,Meldeformular!$A$9:$AG$108,5),"")</f>
        <v/>
      </c>
    </row>
    <row r="32" spans="1:10" x14ac:dyDescent="0.25">
      <c r="A32" t="str">
        <f>IF(Einzelkür!B36="","",Einzelkür!B36)</f>
        <v/>
      </c>
      <c r="B32" t="str">
        <f>IF(Einzelkür!C36="","",Einzelkür!C36)</f>
        <v/>
      </c>
      <c r="C32" t="str">
        <f>IF(Einzelkür!D36="","",Einzelkür!D36)</f>
        <v/>
      </c>
      <c r="D32" t="str">
        <f>IF(Einzelkür!E36="","",Einzelkür!E36)</f>
        <v/>
      </c>
      <c r="E32" t="str">
        <f>IF(Einzelkür!B36="","",'allg. Daten'!$C$6)</f>
        <v/>
      </c>
      <c r="F32" s="27"/>
      <c r="G32" s="27" t="str">
        <f>IF(Einzelkür!A36&gt;0,VLOOKUP(Einzelkür!A36,Meldeformular!$A$9:$AG$108,4),"")</f>
        <v/>
      </c>
      <c r="H32" s="48" t="str">
        <f t="shared" si="2"/>
        <v xml:space="preserve"> </v>
      </c>
      <c r="I32" s="48" t="str">
        <f t="shared" si="1"/>
        <v xml:space="preserve"> </v>
      </c>
      <c r="J32" s="55" t="str">
        <f>IF(Einzelkür!A36&gt;0,VLOOKUP(Einzelkür!A36,Meldeformular!$A$9:$AG$108,5),"")</f>
        <v/>
      </c>
    </row>
    <row r="33" spans="1:10" x14ac:dyDescent="0.25">
      <c r="A33" t="str">
        <f>IF(Einzelkür!B37="","",Einzelkür!B37)</f>
        <v/>
      </c>
      <c r="B33" t="str">
        <f>IF(Einzelkür!C37="","",Einzelkür!C37)</f>
        <v/>
      </c>
      <c r="C33" t="str">
        <f>IF(Einzelkür!D37="","",Einzelkür!D37)</f>
        <v/>
      </c>
      <c r="D33" t="str">
        <f>IF(Einzelkür!E37="","",Einzelkür!E37)</f>
        <v/>
      </c>
      <c r="E33" t="str">
        <f>IF(Einzelkür!B37="","",'allg. Daten'!$C$6)</f>
        <v/>
      </c>
      <c r="F33" s="27"/>
      <c r="G33" s="27" t="str">
        <f>IF(Einzelkür!A37&gt;0,VLOOKUP(Einzelkür!A37,Meldeformular!$A$9:$AG$108,4),"")</f>
        <v/>
      </c>
      <c r="H33" s="48" t="str">
        <f t="shared" si="2"/>
        <v xml:space="preserve"> </v>
      </c>
      <c r="I33" s="48" t="str">
        <f t="shared" si="1"/>
        <v xml:space="preserve"> </v>
      </c>
      <c r="J33" s="55" t="str">
        <f>IF(Einzelkür!A37&gt;0,VLOOKUP(Einzelkür!A37,Meldeformular!$A$9:$AG$108,5),"")</f>
        <v/>
      </c>
    </row>
    <row r="34" spans="1:10" x14ac:dyDescent="0.25">
      <c r="A34" t="str">
        <f>IF(Einzelkür!B38="","",Einzelkür!B38)</f>
        <v/>
      </c>
      <c r="B34" t="str">
        <f>IF(Einzelkür!C38="","",Einzelkür!C38)</f>
        <v/>
      </c>
      <c r="C34" t="str">
        <f>IF(Einzelkür!D38="","",Einzelkür!D38)</f>
        <v/>
      </c>
      <c r="D34" t="str">
        <f>IF(Einzelkür!E38="","",Einzelkür!E38)</f>
        <v/>
      </c>
      <c r="E34" t="str">
        <f>IF(Einzelkür!B38="","",'allg. Daten'!$C$6)</f>
        <v/>
      </c>
      <c r="F34" s="27"/>
      <c r="G34" s="27" t="str">
        <f>IF(Einzelkür!A38&gt;0,VLOOKUP(Einzelkür!A38,Meldeformular!$A$9:$AG$108,4),"")</f>
        <v/>
      </c>
      <c r="H34" s="48" t="str">
        <f t="shared" si="2"/>
        <v xml:space="preserve"> </v>
      </c>
      <c r="I34" s="48" t="str">
        <f t="shared" si="1"/>
        <v xml:space="preserve"> </v>
      </c>
      <c r="J34" s="55" t="str">
        <f>IF(Einzelkür!A38&gt;0,VLOOKUP(Einzelkür!A38,Meldeformular!$A$9:$AG$108,5),"")</f>
        <v/>
      </c>
    </row>
    <row r="35" spans="1:10" x14ac:dyDescent="0.25">
      <c r="A35" t="str">
        <f>IF(Einzelkür!B39="","",Einzelkür!B39)</f>
        <v/>
      </c>
      <c r="B35" t="str">
        <f>IF(Einzelkür!C39="","",Einzelkür!C39)</f>
        <v/>
      </c>
      <c r="C35" t="str">
        <f>IF(Einzelkür!D39="","",Einzelkür!D39)</f>
        <v/>
      </c>
      <c r="D35" t="str">
        <f>IF(Einzelkür!E39="","",Einzelkür!E39)</f>
        <v/>
      </c>
      <c r="E35" t="str">
        <f>IF(Einzelkür!B39="","",'allg. Daten'!$C$6)</f>
        <v/>
      </c>
      <c r="F35" s="27"/>
      <c r="G35" s="27" t="str">
        <f>IF(Einzelkür!A39&gt;0,VLOOKUP(Einzelkür!A39,Meldeformular!$A$9:$AG$108,4),"")</f>
        <v/>
      </c>
      <c r="H35" s="48" t="str">
        <f t="shared" si="2"/>
        <v xml:space="preserve"> </v>
      </c>
      <c r="I35" s="48" t="str">
        <f t="shared" si="1"/>
        <v xml:space="preserve"> </v>
      </c>
      <c r="J35" s="55" t="str">
        <f>IF(Einzelkür!A39&gt;0,VLOOKUP(Einzelkür!A39,Meldeformular!$A$9:$AG$108,5),"")</f>
        <v/>
      </c>
    </row>
    <row r="36" spans="1:10" x14ac:dyDescent="0.25">
      <c r="A36" t="str">
        <f>IF(Einzelkür!B40="","",Einzelkür!B40)</f>
        <v/>
      </c>
      <c r="B36" t="str">
        <f>IF(Einzelkür!C40="","",Einzelkür!C40)</f>
        <v/>
      </c>
      <c r="C36" t="str">
        <f>IF(Einzelkür!D40="","",Einzelkür!D40)</f>
        <v/>
      </c>
      <c r="D36" t="str">
        <f>IF(Einzelkür!E40="","",Einzelkür!E40)</f>
        <v/>
      </c>
      <c r="E36" t="str">
        <f>IF(Einzelkür!B40="","",'allg. Daten'!$C$6)</f>
        <v/>
      </c>
      <c r="F36" s="27"/>
      <c r="G36" s="27" t="str">
        <f>IF(Einzelkür!A40&gt;0,VLOOKUP(Einzelkür!A40,Meldeformular!$A$9:$AG$108,4),"")</f>
        <v/>
      </c>
      <c r="H36" s="48" t="str">
        <f t="shared" si="2"/>
        <v xml:space="preserve"> </v>
      </c>
      <c r="I36" s="48" t="str">
        <f t="shared" si="1"/>
        <v xml:space="preserve"> </v>
      </c>
      <c r="J36" s="55" t="str">
        <f>IF(Einzelkür!A40&gt;0,VLOOKUP(Einzelkür!A40,Meldeformular!$A$9:$AG$108,5),"")</f>
        <v/>
      </c>
    </row>
    <row r="37" spans="1:10" x14ac:dyDescent="0.25">
      <c r="A37" t="str">
        <f>IF(Einzelkür!B41="","",Einzelkür!B41)</f>
        <v/>
      </c>
      <c r="B37" t="str">
        <f>IF(Einzelkür!C41="","",Einzelkür!C41)</f>
        <v/>
      </c>
      <c r="C37" t="str">
        <f>IF(Einzelkür!D41="","",Einzelkür!D41)</f>
        <v/>
      </c>
      <c r="D37" t="str">
        <f>IF(Einzelkür!E41="","",Einzelkür!E41)</f>
        <v/>
      </c>
      <c r="E37" t="str">
        <f>IF(Einzelkür!B41="","",'allg. Daten'!$C$6)</f>
        <v/>
      </c>
      <c r="F37" s="27"/>
      <c r="G37" s="27" t="str">
        <f>IF(Einzelkür!A41&gt;0,VLOOKUP(Einzelkür!A41,Meldeformular!$A$9:$AG$108,4),"")</f>
        <v/>
      </c>
      <c r="H37" s="48" t="str">
        <f t="shared" si="2"/>
        <v xml:space="preserve"> </v>
      </c>
      <c r="I37" s="48" t="str">
        <f t="shared" si="1"/>
        <v xml:space="preserve"> </v>
      </c>
      <c r="J37" s="55" t="str">
        <f>IF(Einzelkür!A41&gt;0,VLOOKUP(Einzelkür!A41,Meldeformular!$A$9:$AG$108,5),"")</f>
        <v/>
      </c>
    </row>
    <row r="38" spans="1:10" x14ac:dyDescent="0.25">
      <c r="A38" t="str">
        <f>IF(Einzelkür!B42="","",Einzelkür!B42)</f>
        <v/>
      </c>
      <c r="B38" t="str">
        <f>IF(Einzelkür!C42="","",Einzelkür!C42)</f>
        <v/>
      </c>
      <c r="C38" t="str">
        <f>IF(Einzelkür!D42="","",Einzelkür!D42)</f>
        <v/>
      </c>
      <c r="D38" t="str">
        <f>IF(Einzelkür!E42="","",Einzelkür!E42)</f>
        <v/>
      </c>
      <c r="E38" t="str">
        <f>IF(Einzelkür!B42="","",'allg. Daten'!$C$6)</f>
        <v/>
      </c>
      <c r="F38" s="27"/>
      <c r="G38" s="27" t="str">
        <f>IF(Einzelkür!A42&gt;0,VLOOKUP(Einzelkür!A42,Meldeformular!$A$9:$AG$108,4),"")</f>
        <v/>
      </c>
      <c r="H38" s="48" t="str">
        <f t="shared" si="2"/>
        <v xml:space="preserve"> </v>
      </c>
      <c r="I38" s="48" t="str">
        <f t="shared" si="1"/>
        <v xml:space="preserve"> </v>
      </c>
      <c r="J38" s="55" t="str">
        <f>IF(Einzelkür!A42&gt;0,VLOOKUP(Einzelkür!A42,Meldeformular!$A$9:$AG$108,5),"")</f>
        <v/>
      </c>
    </row>
    <row r="39" spans="1:10" x14ac:dyDescent="0.25">
      <c r="A39" t="str">
        <f>IF(Einzelkür!B43="","",Einzelkür!B43)</f>
        <v/>
      </c>
      <c r="B39" t="str">
        <f>IF(Einzelkür!C43="","",Einzelkür!C43)</f>
        <v/>
      </c>
      <c r="C39" t="str">
        <f>IF(Einzelkür!D43="","",Einzelkür!D43)</f>
        <v/>
      </c>
      <c r="D39" t="str">
        <f>IF(Einzelkür!E43="","",Einzelkür!E43)</f>
        <v/>
      </c>
      <c r="E39" t="str">
        <f>IF(Einzelkür!B43="","",'allg. Daten'!$C$6)</f>
        <v/>
      </c>
      <c r="F39" s="27"/>
      <c r="G39" s="27" t="str">
        <f>IF(Einzelkür!A43&gt;0,VLOOKUP(Einzelkür!A43,Meldeformular!$A$9:$AG$108,4),"")</f>
        <v/>
      </c>
      <c r="H39" s="48" t="str">
        <f t="shared" si="2"/>
        <v xml:space="preserve"> </v>
      </c>
      <c r="I39" s="48" t="str">
        <f t="shared" si="1"/>
        <v xml:space="preserve"> </v>
      </c>
      <c r="J39" s="55" t="str">
        <f>IF(Einzelkür!A43&gt;0,VLOOKUP(Einzelkür!A43,Meldeformular!$A$9:$AG$108,5),"")</f>
        <v/>
      </c>
    </row>
    <row r="40" spans="1:10" x14ac:dyDescent="0.25">
      <c r="A40" t="str">
        <f>IF(Einzelkür!B44="","",Einzelkür!B44)</f>
        <v/>
      </c>
      <c r="B40" t="str">
        <f>IF(Einzelkür!C44="","",Einzelkür!C44)</f>
        <v/>
      </c>
      <c r="C40" t="str">
        <f>IF(Einzelkür!D44="","",Einzelkür!D44)</f>
        <v/>
      </c>
      <c r="D40" t="str">
        <f>IF(Einzelkür!E44="","",Einzelkür!E44)</f>
        <v/>
      </c>
      <c r="E40" t="str">
        <f>IF(Einzelkür!B44="","",'allg. Daten'!$C$6)</f>
        <v/>
      </c>
      <c r="F40" s="27"/>
      <c r="G40" s="27" t="str">
        <f>IF(Einzelkür!A44&gt;0,VLOOKUP(Einzelkür!A44,Meldeformular!$A$9:$AG$108,4),"")</f>
        <v/>
      </c>
      <c r="H40" s="48" t="str">
        <f t="shared" si="2"/>
        <v xml:space="preserve"> </v>
      </c>
      <c r="I40" s="48" t="str">
        <f t="shared" si="1"/>
        <v xml:space="preserve"> </v>
      </c>
      <c r="J40" s="55" t="str">
        <f>IF(Einzelkür!A44&gt;0,VLOOKUP(Einzelkür!A44,Meldeformular!$A$9:$AG$108,5),"")</f>
        <v/>
      </c>
    </row>
    <row r="41" spans="1:10" x14ac:dyDescent="0.25">
      <c r="A41" t="str">
        <f>IF(Einzelkür!B45="","",Einzelkür!B45)</f>
        <v/>
      </c>
      <c r="B41" t="str">
        <f>IF(Einzelkür!C45="","",Einzelkür!C45)</f>
        <v/>
      </c>
      <c r="C41" t="str">
        <f>IF(Einzelkür!D45="","",Einzelkür!D45)</f>
        <v/>
      </c>
      <c r="D41" t="str">
        <f>IF(Einzelkür!E45="","",Einzelkür!E45)</f>
        <v/>
      </c>
      <c r="E41" t="str">
        <f>IF(Einzelkür!B45="","",'allg. Daten'!$C$6)</f>
        <v/>
      </c>
      <c r="F41" s="27"/>
      <c r="G41" s="27" t="str">
        <f>IF(Einzelkür!A45&gt;0,VLOOKUP(Einzelkür!A45,Meldeformular!$A$9:$AG$108,4),"")</f>
        <v/>
      </c>
      <c r="H41" s="48" t="str">
        <f t="shared" si="2"/>
        <v xml:space="preserve"> </v>
      </c>
      <c r="I41" s="48" t="str">
        <f t="shared" si="1"/>
        <v xml:space="preserve"> </v>
      </c>
      <c r="J41" s="55" t="str">
        <f>IF(Einzelkür!A45&gt;0,VLOOKUP(Einzelkür!A45,Meldeformular!$A$9:$AG$108,5),"")</f>
        <v/>
      </c>
    </row>
    <row r="42" spans="1:10" x14ac:dyDescent="0.25">
      <c r="A42" t="str">
        <f>IF(Einzelkür!B46="","",Einzelkür!B46)</f>
        <v/>
      </c>
      <c r="B42" t="str">
        <f>IF(Einzelkür!C46="","",Einzelkür!C46)</f>
        <v/>
      </c>
      <c r="C42" t="str">
        <f>IF(Einzelkür!D46="","",Einzelkür!D46)</f>
        <v/>
      </c>
      <c r="D42" t="str">
        <f>IF(Einzelkür!E46="","",Einzelkür!E46)</f>
        <v/>
      </c>
      <c r="E42" t="str">
        <f>IF(Einzelkür!B46="","",'allg. Daten'!$C$6)</f>
        <v/>
      </c>
      <c r="F42" s="27"/>
      <c r="G42" s="27" t="str">
        <f>IF(Einzelkür!A46&gt;0,VLOOKUP(Einzelkür!A46,Meldeformular!$A$9:$AG$108,4),"")</f>
        <v/>
      </c>
      <c r="H42" s="48" t="str">
        <f t="shared" si="2"/>
        <v xml:space="preserve"> </v>
      </c>
      <c r="I42" s="48" t="str">
        <f t="shared" si="1"/>
        <v xml:space="preserve"> </v>
      </c>
      <c r="J42" s="55" t="str">
        <f>IF(Einzelkür!A46&gt;0,VLOOKUP(Einzelkür!A46,Meldeformular!$A$9:$AG$108,5),"")</f>
        <v/>
      </c>
    </row>
    <row r="43" spans="1:10" x14ac:dyDescent="0.25">
      <c r="A43" t="str">
        <f>IF(Einzelkür!B47="","",Einzelkür!B47)</f>
        <v/>
      </c>
      <c r="B43" t="str">
        <f>IF(Einzelkür!C47="","",Einzelkür!C47)</f>
        <v/>
      </c>
      <c r="C43" t="str">
        <f>IF(Einzelkür!D47="","",Einzelkür!D47)</f>
        <v/>
      </c>
      <c r="D43" t="str">
        <f>IF(Einzelkür!E47="","",Einzelkür!E47)</f>
        <v/>
      </c>
      <c r="E43" t="str">
        <f>IF(Einzelkür!B47="","",'allg. Daten'!$C$6)</f>
        <v/>
      </c>
      <c r="F43" s="27"/>
      <c r="G43" s="27" t="str">
        <f>IF(Einzelkür!A47&gt;0,VLOOKUP(Einzelkür!A47,Meldeformular!$A$9:$AG$108,4),"")</f>
        <v/>
      </c>
      <c r="H43" s="48" t="str">
        <f t="shared" si="2"/>
        <v xml:space="preserve"> </v>
      </c>
      <c r="I43" s="48" t="str">
        <f t="shared" si="1"/>
        <v xml:space="preserve"> </v>
      </c>
      <c r="J43" s="55" t="str">
        <f>IF(Einzelkür!A47&gt;0,VLOOKUP(Einzelkür!A47,Meldeformular!$A$9:$AG$108,5),"")</f>
        <v/>
      </c>
    </row>
    <row r="44" spans="1:10" x14ac:dyDescent="0.25">
      <c r="A44" t="str">
        <f>IF(Einzelkür!B48="","",Einzelkür!B48)</f>
        <v/>
      </c>
      <c r="B44" t="str">
        <f>IF(Einzelkür!C48="","",Einzelkür!C48)</f>
        <v/>
      </c>
      <c r="C44" t="str">
        <f>IF(Einzelkür!D48="","",Einzelkür!D48)</f>
        <v/>
      </c>
      <c r="D44" t="str">
        <f>IF(Einzelkür!E48="","",Einzelkür!E48)</f>
        <v/>
      </c>
      <c r="E44" t="str">
        <f>IF(Einzelkür!B48="","",'allg. Daten'!$C$6)</f>
        <v/>
      </c>
      <c r="F44" s="27"/>
      <c r="G44" s="27" t="str">
        <f>IF(Einzelkür!A48&gt;0,VLOOKUP(Einzelkür!A48,Meldeformular!$A$9:$AG$108,4),"")</f>
        <v/>
      </c>
      <c r="H44" s="48" t="str">
        <f t="shared" si="2"/>
        <v xml:space="preserve"> </v>
      </c>
      <c r="I44" s="48" t="str">
        <f t="shared" si="1"/>
        <v xml:space="preserve"> </v>
      </c>
      <c r="J44" s="55" t="str">
        <f>IF(Einzelkür!A48&gt;0,VLOOKUP(Einzelkür!A48,Meldeformular!$A$9:$AG$108,5),"")</f>
        <v/>
      </c>
    </row>
    <row r="45" spans="1:10" x14ac:dyDescent="0.25">
      <c r="A45" t="str">
        <f>IF(Einzelkür!B49="","",Einzelkür!B49)</f>
        <v/>
      </c>
      <c r="B45" t="str">
        <f>IF(Einzelkür!C49="","",Einzelkür!C49)</f>
        <v/>
      </c>
      <c r="C45" t="str">
        <f>IF(Einzelkür!D49="","",Einzelkür!D49)</f>
        <v/>
      </c>
      <c r="D45" t="str">
        <f>IF(Einzelkür!E49="","",Einzelkür!E49)</f>
        <v/>
      </c>
      <c r="E45" t="str">
        <f>IF(Einzelkür!B49="","",'allg. Daten'!$C$6)</f>
        <v/>
      </c>
      <c r="F45" s="27"/>
      <c r="G45" s="27" t="str">
        <f>IF(Einzelkür!A49&gt;0,VLOOKUP(Einzelkür!A49,Meldeformular!$A$9:$AG$108,4),"")</f>
        <v/>
      </c>
      <c r="H45" s="48" t="str">
        <f t="shared" si="2"/>
        <v xml:space="preserve"> </v>
      </c>
      <c r="I45" s="48" t="str">
        <f t="shared" si="1"/>
        <v xml:space="preserve"> </v>
      </c>
      <c r="J45" s="55" t="str">
        <f>IF(Einzelkür!A49&gt;0,VLOOKUP(Einzelkür!A49,Meldeformular!$A$9:$AG$108,5),"")</f>
        <v/>
      </c>
    </row>
    <row r="46" spans="1:10" x14ac:dyDescent="0.25">
      <c r="A46" t="str">
        <f>IF(Einzelkür!B50="","",Einzelkür!B50)</f>
        <v/>
      </c>
      <c r="B46" t="str">
        <f>IF(Einzelkür!C50="","",Einzelkür!C50)</f>
        <v/>
      </c>
      <c r="C46" t="str">
        <f>IF(Einzelkür!D50="","",Einzelkür!D50)</f>
        <v/>
      </c>
      <c r="D46" t="str">
        <f>IF(Einzelkür!E50="","",Einzelkür!E50)</f>
        <v/>
      </c>
      <c r="E46" t="str">
        <f>IF(Einzelkür!B50="","",'allg. Daten'!$C$6)</f>
        <v/>
      </c>
      <c r="F46" s="27"/>
      <c r="G46" s="27" t="str">
        <f>IF(Einzelkür!A50&gt;0,VLOOKUP(Einzelkür!A50,Meldeformular!$A$9:$AG$108,4),"")</f>
        <v/>
      </c>
      <c r="H46" s="48" t="str">
        <f t="shared" si="2"/>
        <v xml:space="preserve"> </v>
      </c>
      <c r="I46" s="48" t="str">
        <f t="shared" si="1"/>
        <v xml:space="preserve"> </v>
      </c>
      <c r="J46" s="55" t="str">
        <f>IF(Einzelkür!A50&gt;0,VLOOKUP(Einzelkür!A50,Meldeformular!$A$9:$AG$108,5),"")</f>
        <v/>
      </c>
    </row>
    <row r="47" spans="1:10" x14ac:dyDescent="0.25">
      <c r="A47" t="str">
        <f>IF(Einzelkür!B51="","",Einzelkür!B51)</f>
        <v/>
      </c>
      <c r="B47" t="str">
        <f>IF(Einzelkür!C51="","",Einzelkür!C51)</f>
        <v/>
      </c>
      <c r="C47" t="str">
        <f>IF(Einzelkür!D51="","",Einzelkür!D51)</f>
        <v/>
      </c>
      <c r="D47" t="str">
        <f>IF(Einzelkür!E51="","",Einzelkür!E51)</f>
        <v/>
      </c>
      <c r="E47" t="str">
        <f>IF(Einzelkür!B51="","",'allg. Daten'!$C$6)</f>
        <v/>
      </c>
      <c r="F47" s="27"/>
      <c r="G47" s="27" t="str">
        <f>IF(Einzelkür!A51&gt;0,VLOOKUP(Einzelkür!A51,Meldeformular!$A$9:$AG$108,4),"")</f>
        <v/>
      </c>
      <c r="H47" s="48" t="str">
        <f t="shared" si="2"/>
        <v xml:space="preserve"> </v>
      </c>
      <c r="I47" s="48" t="str">
        <f t="shared" si="1"/>
        <v xml:space="preserve"> </v>
      </c>
      <c r="J47" s="55" t="str">
        <f>IF(Einzelkür!A51&gt;0,VLOOKUP(Einzelkür!A51,Meldeformular!$A$9:$AG$108,5),"")</f>
        <v/>
      </c>
    </row>
    <row r="48" spans="1:10" x14ac:dyDescent="0.25">
      <c r="A48" t="str">
        <f>IF(Einzelkür!B52="","",Einzelkür!B52)</f>
        <v/>
      </c>
      <c r="B48" t="str">
        <f>IF(Einzelkür!C52="","",Einzelkür!C52)</f>
        <v/>
      </c>
      <c r="C48" t="str">
        <f>IF(Einzelkür!D52="","",Einzelkür!D52)</f>
        <v/>
      </c>
      <c r="D48" t="str">
        <f>IF(Einzelkür!E52="","",Einzelkür!E52)</f>
        <v/>
      </c>
      <c r="E48" t="str">
        <f>IF(Einzelkür!B52="","",'allg. Daten'!$C$6)</f>
        <v/>
      </c>
      <c r="F48" s="27"/>
      <c r="G48" s="27" t="str">
        <f>IF(Einzelkür!A52&gt;0,VLOOKUP(Einzelkür!A52,Meldeformular!$A$9:$AG$108,4),"")</f>
        <v/>
      </c>
      <c r="H48" s="48" t="str">
        <f t="shared" si="2"/>
        <v xml:space="preserve"> </v>
      </c>
      <c r="I48" s="48" t="str">
        <f t="shared" si="1"/>
        <v xml:space="preserve"> </v>
      </c>
      <c r="J48" s="55" t="str">
        <f>IF(Einzelkür!A52&gt;0,VLOOKUP(Einzelkür!A52,Meldeformular!$A$9:$AG$108,5),"")</f>
        <v/>
      </c>
    </row>
    <row r="49" spans="1:10" x14ac:dyDescent="0.25">
      <c r="A49" t="str">
        <f>IF(Einzelkür!B53="","",Einzelkür!B53)</f>
        <v/>
      </c>
      <c r="B49" t="str">
        <f>IF(Einzelkür!C53="","",Einzelkür!C53)</f>
        <v/>
      </c>
      <c r="C49" t="str">
        <f>IF(Einzelkür!D53="","",Einzelkür!D53)</f>
        <v/>
      </c>
      <c r="D49" t="str">
        <f>IF(Einzelkür!E53="","",Einzelkür!E53)</f>
        <v/>
      </c>
      <c r="E49" t="str">
        <f>IF(Einzelkür!B53="","",'allg. Daten'!$C$6)</f>
        <v/>
      </c>
      <c r="F49" s="27"/>
      <c r="G49" s="27" t="str">
        <f>IF(Einzelkür!A53&gt;0,VLOOKUP(Einzelkür!A53,Meldeformular!$A$9:$AG$108,4),"")</f>
        <v/>
      </c>
      <c r="H49" s="48" t="str">
        <f t="shared" si="2"/>
        <v xml:space="preserve"> </v>
      </c>
      <c r="I49" s="48" t="str">
        <f t="shared" si="1"/>
        <v xml:space="preserve"> </v>
      </c>
      <c r="J49" s="55" t="str">
        <f>IF(Einzelkür!A53&gt;0,VLOOKUP(Einzelkür!A53,Meldeformular!$A$9:$AG$108,5),"")</f>
        <v/>
      </c>
    </row>
    <row r="50" spans="1:10" x14ac:dyDescent="0.25">
      <c r="A50" t="str">
        <f>IF(Einzelkür!B54="","",Einzelkür!B54)</f>
        <v/>
      </c>
      <c r="B50" t="str">
        <f>IF(Einzelkür!C54="","",Einzelkür!C54)</f>
        <v/>
      </c>
      <c r="C50" t="str">
        <f>IF(Einzelkür!D54="","",Einzelkür!D54)</f>
        <v/>
      </c>
      <c r="D50" t="str">
        <f>IF(Einzelkür!E54="","",Einzelkür!E54)</f>
        <v/>
      </c>
      <c r="E50" t="str">
        <f>IF(Einzelkür!B54="","",'allg. Daten'!$C$6)</f>
        <v/>
      </c>
      <c r="F50" s="27"/>
      <c r="G50" s="27" t="str">
        <f>IF(Einzelkür!A54&gt;0,VLOOKUP(Einzelkür!A54,Meldeformular!$A$9:$AG$108,4),"")</f>
        <v/>
      </c>
      <c r="H50" s="48" t="str">
        <f t="shared" si="2"/>
        <v xml:space="preserve"> </v>
      </c>
      <c r="I50" s="48" t="str">
        <f t="shared" si="1"/>
        <v xml:space="preserve"> </v>
      </c>
      <c r="J50" s="55" t="str">
        <f>IF(Einzelkür!A54&gt;0,VLOOKUP(Einzelkür!A54,Meldeformular!$A$9:$AG$108,5),"")</f>
        <v/>
      </c>
    </row>
    <row r="51" spans="1:10" x14ac:dyDescent="0.25">
      <c r="A51" t="str">
        <f>IF(Einzelkür!B55="","",Einzelkür!B55)</f>
        <v/>
      </c>
      <c r="B51" t="str">
        <f>IF(Einzelkür!C55="","",Einzelkür!C55)</f>
        <v/>
      </c>
      <c r="C51" t="str">
        <f>IF(Einzelkür!D55="","",Einzelkür!D55)</f>
        <v/>
      </c>
      <c r="D51" t="str">
        <f>IF(Einzelkür!E55="","",Einzelkür!E55)</f>
        <v/>
      </c>
      <c r="E51" t="str">
        <f>IF(Einzelkür!B55="","",'allg. Daten'!$C$6)</f>
        <v/>
      </c>
      <c r="F51" s="27"/>
      <c r="G51" s="27" t="str">
        <f>IF(Einzelkür!A55&gt;0,VLOOKUP(Einzelkür!A55,Meldeformular!$A$9:$AG$108,4),"")</f>
        <v/>
      </c>
      <c r="H51" s="48" t="str">
        <f t="shared" si="2"/>
        <v xml:space="preserve"> </v>
      </c>
      <c r="I51" s="48" t="str">
        <f t="shared" si="1"/>
        <v xml:space="preserve"> </v>
      </c>
      <c r="J51" s="55" t="str">
        <f>IF(Einzelkür!A55&gt;0,VLOOKUP(Einzelkür!A55,Meldeformular!$A$9:$AG$108,5),"")</f>
        <v/>
      </c>
    </row>
    <row r="52" spans="1:10" x14ac:dyDescent="0.25">
      <c r="A52" t="str">
        <f>IF(Einzelkür!B56="","",Einzelkür!B56)</f>
        <v/>
      </c>
      <c r="B52" t="str">
        <f>IF(Einzelkür!C56="","",Einzelkür!C56)</f>
        <v/>
      </c>
      <c r="C52" t="str">
        <f>IF(Einzelkür!D56="","",Einzelkür!D56)</f>
        <v/>
      </c>
      <c r="D52" t="str">
        <f>IF(Einzelkür!E56="","",Einzelkür!E56)</f>
        <v/>
      </c>
      <c r="E52" t="str">
        <f>IF(Einzelkür!B56="","",'allg. Daten'!$C$6)</f>
        <v/>
      </c>
      <c r="F52" s="27"/>
      <c r="G52" s="27" t="str">
        <f>IF(Einzelkür!A56&gt;0,VLOOKUP(Einzelkür!A56,Meldeformular!$A$9:$AG$108,4),"")</f>
        <v/>
      </c>
      <c r="H52" s="48" t="str">
        <f t="shared" si="2"/>
        <v xml:space="preserve"> </v>
      </c>
      <c r="I52" s="48" t="str">
        <f t="shared" si="1"/>
        <v xml:space="preserve"> </v>
      </c>
      <c r="J52" s="55" t="str">
        <f>IF(Einzelkür!A56&gt;0,VLOOKUP(Einzelkür!A56,Meldeformular!$A$9:$AG$108,5),"")</f>
        <v/>
      </c>
    </row>
    <row r="53" spans="1:10" x14ac:dyDescent="0.25">
      <c r="A53" t="str">
        <f>IF(Einzelkür!B57="","",Einzelkür!B57)</f>
        <v/>
      </c>
      <c r="B53" t="str">
        <f>IF(Einzelkür!C57="","",Einzelkür!C57)</f>
        <v/>
      </c>
      <c r="C53" t="str">
        <f>IF(Einzelkür!D57="","",Einzelkür!D57)</f>
        <v/>
      </c>
      <c r="D53" t="str">
        <f>IF(Einzelkür!E57="","",Einzelkür!E57)</f>
        <v/>
      </c>
      <c r="E53" t="str">
        <f>IF(Einzelkür!B57="","",'allg. Daten'!$C$6)</f>
        <v/>
      </c>
      <c r="F53" s="27"/>
      <c r="G53" s="27" t="str">
        <f>IF(Einzelkür!A57&gt;0,VLOOKUP(Einzelkür!A57,Meldeformular!$A$9:$AG$108,4),"")</f>
        <v/>
      </c>
      <c r="H53" s="48" t="str">
        <f t="shared" si="2"/>
        <v xml:space="preserve"> </v>
      </c>
      <c r="I53" s="48" t="str">
        <f t="shared" si="1"/>
        <v xml:space="preserve"> </v>
      </c>
      <c r="J53" s="55" t="str">
        <f>IF(Einzelkür!A57&gt;0,VLOOKUP(Einzelkür!A57,Meldeformular!$A$9:$AG$108,5),"")</f>
        <v/>
      </c>
    </row>
    <row r="54" spans="1:10" x14ac:dyDescent="0.25">
      <c r="A54" t="str">
        <f>IF(Einzelkür!B58="","",Einzelkür!B58)</f>
        <v/>
      </c>
      <c r="B54" t="str">
        <f>IF(Einzelkür!C58="","",Einzelkür!C58)</f>
        <v/>
      </c>
      <c r="C54" t="str">
        <f>IF(Einzelkür!D58="","",Einzelkür!D58)</f>
        <v/>
      </c>
      <c r="D54" t="str">
        <f>IF(Einzelkür!E58="","",Einzelkür!E58)</f>
        <v/>
      </c>
      <c r="E54" t="str">
        <f>IF(Einzelkür!B58="","",'allg. Daten'!$C$6)</f>
        <v/>
      </c>
      <c r="F54" s="27"/>
      <c r="G54" s="27" t="str">
        <f>IF(Einzelkür!A58&gt;0,VLOOKUP(Einzelkür!A58,Meldeformular!$A$9:$AG$108,4),"")</f>
        <v/>
      </c>
      <c r="H54" s="48" t="str">
        <f t="shared" si="2"/>
        <v xml:space="preserve"> </v>
      </c>
      <c r="I54" s="48" t="str">
        <f t="shared" si="1"/>
        <v xml:space="preserve"> </v>
      </c>
      <c r="J54" s="55" t="str">
        <f>IF(Einzelkür!A58&gt;0,VLOOKUP(Einzelkür!A58,Meldeformular!$A$9:$AG$108,5),"")</f>
        <v/>
      </c>
    </row>
    <row r="55" spans="1:10" x14ac:dyDescent="0.25">
      <c r="A55" t="str">
        <f>IF(Einzelkür!B59="","",Einzelkür!B59)</f>
        <v/>
      </c>
      <c r="B55" t="str">
        <f>IF(Einzelkür!C59="","",Einzelkür!C59)</f>
        <v/>
      </c>
      <c r="C55" t="str">
        <f>IF(Einzelkür!D59="","",Einzelkür!D59)</f>
        <v/>
      </c>
      <c r="D55" t="str">
        <f>IF(Einzelkür!E59="","",Einzelkür!E59)</f>
        <v/>
      </c>
      <c r="E55" t="str">
        <f>IF(Einzelkür!B59="","",'allg. Daten'!$C$6)</f>
        <v/>
      </c>
      <c r="F55" s="27"/>
      <c r="G55" s="27" t="str">
        <f>IF(Einzelkür!A59&gt;0,VLOOKUP(Einzelkür!A59,Meldeformular!$A$9:$AG$108,4),"")</f>
        <v/>
      </c>
      <c r="H55" s="48" t="str">
        <f t="shared" si="2"/>
        <v xml:space="preserve"> </v>
      </c>
      <c r="I55" s="48" t="str">
        <f t="shared" si="1"/>
        <v xml:space="preserve"> </v>
      </c>
      <c r="J55" s="55" t="str">
        <f>IF(Einzelkür!A59&gt;0,VLOOKUP(Einzelkür!A59,Meldeformular!$A$9:$AG$108,5),"")</f>
        <v/>
      </c>
    </row>
    <row r="56" spans="1:10" x14ac:dyDescent="0.25">
      <c r="A56" t="str">
        <f>IF(Einzelkür!B60="","",Einzelkür!B60)</f>
        <v/>
      </c>
      <c r="B56" t="str">
        <f>IF(Einzelkür!C60="","",Einzelkür!C60)</f>
        <v/>
      </c>
      <c r="C56" t="str">
        <f>IF(Einzelkür!D60="","",Einzelkür!D60)</f>
        <v/>
      </c>
      <c r="D56" t="str">
        <f>IF(Einzelkür!E60="","",Einzelkür!E60)</f>
        <v/>
      </c>
      <c r="E56" t="str">
        <f>IF(Einzelkür!B60="","",'allg. Daten'!$C$6)</f>
        <v/>
      </c>
      <c r="F56" s="27"/>
      <c r="G56" s="27" t="str">
        <f>IF(Einzelkür!A60&gt;0,VLOOKUP(Einzelkür!A60,Meldeformular!$A$9:$AG$108,4),"")</f>
        <v/>
      </c>
      <c r="H56" s="48" t="str">
        <f t="shared" si="2"/>
        <v xml:space="preserve"> </v>
      </c>
      <c r="I56" s="48" t="str">
        <f t="shared" si="1"/>
        <v xml:space="preserve"> </v>
      </c>
      <c r="J56" s="55" t="str">
        <f>IF(Einzelkür!A60&gt;0,VLOOKUP(Einzelkür!A60,Meldeformular!$A$9:$AG$108,5),"")</f>
        <v/>
      </c>
    </row>
    <row r="57" spans="1:10" x14ac:dyDescent="0.25">
      <c r="A57" t="str">
        <f>IF(Einzelkür!B61="","",Einzelkür!B61)</f>
        <v/>
      </c>
      <c r="B57" t="str">
        <f>IF(Einzelkür!C61="","",Einzelkür!C61)</f>
        <v/>
      </c>
      <c r="C57" t="str">
        <f>IF(Einzelkür!D61="","",Einzelkür!D61)</f>
        <v/>
      </c>
      <c r="D57" t="str">
        <f>IF(Einzelkür!E61="","",Einzelkür!E61)</f>
        <v/>
      </c>
      <c r="E57" t="str">
        <f>IF(Einzelkür!B61="","",'allg. Daten'!$C$6)</f>
        <v/>
      </c>
      <c r="F57" s="27"/>
      <c r="G57" s="27" t="str">
        <f>IF(Einzelkür!A61&gt;0,VLOOKUP(Einzelkür!A61,Meldeformular!$A$9:$AG$108,4),"")</f>
        <v/>
      </c>
      <c r="H57" s="48" t="str">
        <f t="shared" si="2"/>
        <v xml:space="preserve"> </v>
      </c>
      <c r="I57" s="48" t="str">
        <f t="shared" si="1"/>
        <v xml:space="preserve"> </v>
      </c>
      <c r="J57" s="55" t="str">
        <f>IF(Einzelkür!A61&gt;0,VLOOKUP(Einzelkür!A61,Meldeformular!$A$9:$AG$108,5),"")</f>
        <v/>
      </c>
    </row>
    <row r="58" spans="1:10" x14ac:dyDescent="0.25">
      <c r="A58" t="str">
        <f>IF(Einzelkür!B62="","",Einzelkür!B62)</f>
        <v/>
      </c>
      <c r="B58" t="str">
        <f>IF(Einzelkür!C62="","",Einzelkür!C62)</f>
        <v/>
      </c>
      <c r="C58" t="str">
        <f>IF(Einzelkür!D62="","",Einzelkür!D62)</f>
        <v/>
      </c>
      <c r="D58" t="str">
        <f>IF(Einzelkür!E62="","",Einzelkür!E62)</f>
        <v/>
      </c>
      <c r="E58" t="str">
        <f>IF(Einzelkür!B62="","",'allg. Daten'!$C$6)</f>
        <v/>
      </c>
      <c r="F58" s="27"/>
      <c r="G58" s="27" t="str">
        <f>IF(Einzelkür!A62&gt;0,VLOOKUP(Einzelkür!A62,Meldeformular!$A$9:$AG$108,4),"")</f>
        <v/>
      </c>
      <c r="H58" s="48" t="str">
        <f t="shared" si="2"/>
        <v xml:space="preserve"> </v>
      </c>
      <c r="I58" s="48" t="str">
        <f t="shared" si="1"/>
        <v xml:space="preserve"> </v>
      </c>
      <c r="J58" s="55" t="str">
        <f>IF(Einzelkür!A62&gt;0,VLOOKUP(Einzelkür!A62,Meldeformular!$A$9:$AG$108,5),"")</f>
        <v/>
      </c>
    </row>
    <row r="59" spans="1:10" x14ac:dyDescent="0.25">
      <c r="A59" t="str">
        <f>IF(Einzelkür!B63="","",Einzelkür!B63)</f>
        <v/>
      </c>
      <c r="B59" t="str">
        <f>IF(Einzelkür!C63="","",Einzelkür!C63)</f>
        <v/>
      </c>
      <c r="C59" t="str">
        <f>IF(Einzelkür!D63="","",Einzelkür!D63)</f>
        <v/>
      </c>
      <c r="D59" t="str">
        <f>IF(Einzelkür!E63="","",Einzelkür!E63)</f>
        <v/>
      </c>
      <c r="E59" t="str">
        <f>IF(Einzelkür!B63="","",'allg. Daten'!$C$6)</f>
        <v/>
      </c>
      <c r="F59" s="27"/>
      <c r="G59" s="27" t="str">
        <f>IF(Einzelkür!A63&gt;0,VLOOKUP(Einzelkür!A63,Meldeformular!$A$9:$AG$108,4),"")</f>
        <v/>
      </c>
      <c r="H59" s="48" t="str">
        <f t="shared" si="2"/>
        <v xml:space="preserve"> </v>
      </c>
      <c r="I59" s="48" t="str">
        <f t="shared" si="1"/>
        <v xml:space="preserve"> </v>
      </c>
      <c r="J59" s="55" t="str">
        <f>IF(Einzelkür!A63&gt;0,VLOOKUP(Einzelkür!A63,Meldeformular!$A$9:$AG$108,5),"")</f>
        <v/>
      </c>
    </row>
    <row r="60" spans="1:10" x14ac:dyDescent="0.25">
      <c r="A60" t="str">
        <f>IF(Einzelkür!B64="","",Einzelkür!B64)</f>
        <v/>
      </c>
      <c r="B60" t="str">
        <f>IF(Einzelkür!C64="","",Einzelkür!C64)</f>
        <v/>
      </c>
      <c r="C60" t="str">
        <f>IF(Einzelkür!D64="","",Einzelkür!D64)</f>
        <v/>
      </c>
      <c r="D60" t="str">
        <f>IF(Einzelkür!E64="","",Einzelkür!E64)</f>
        <v/>
      </c>
      <c r="E60" t="str">
        <f>IF(Einzelkür!B64="","",'allg. Daten'!$C$6)</f>
        <v/>
      </c>
      <c r="F60" s="27"/>
      <c r="G60" s="27" t="str">
        <f>IF(Einzelkür!A64&gt;0,VLOOKUP(Einzelkür!A64,Meldeformular!$A$9:$AG$108,4),"")</f>
        <v/>
      </c>
      <c r="H60" s="48" t="str">
        <f t="shared" si="2"/>
        <v xml:space="preserve"> </v>
      </c>
      <c r="I60" s="48" t="str">
        <f t="shared" si="1"/>
        <v xml:space="preserve"> </v>
      </c>
      <c r="J60" s="55" t="str">
        <f>IF(Einzelkür!A64&gt;0,VLOOKUP(Einzelkür!A64,Meldeformular!$A$9:$AG$108,5),"")</f>
        <v/>
      </c>
    </row>
    <row r="61" spans="1:10" x14ac:dyDescent="0.25">
      <c r="A61" t="str">
        <f>IF(Einzelkür!B65="","",Einzelkür!B65)</f>
        <v/>
      </c>
      <c r="B61" t="str">
        <f>IF(Einzelkür!C65="","",Einzelkür!C65)</f>
        <v/>
      </c>
      <c r="C61" t="str">
        <f>IF(Einzelkür!D65="","",Einzelkür!D65)</f>
        <v/>
      </c>
      <c r="D61" t="str">
        <f>IF(Einzelkür!E65="","",Einzelkür!E65)</f>
        <v/>
      </c>
      <c r="E61" t="str">
        <f>IF(Einzelkür!B65="","",'allg. Daten'!$C$6)</f>
        <v/>
      </c>
      <c r="F61" s="27"/>
      <c r="G61" s="27" t="str">
        <f>IF(Einzelkür!A65&gt;0,VLOOKUP(Einzelkür!A65,Meldeformular!$A$9:$AG$108,4),"")</f>
        <v/>
      </c>
      <c r="H61" s="48" t="str">
        <f t="shared" si="2"/>
        <v xml:space="preserve"> </v>
      </c>
      <c r="I61" s="48" t="str">
        <f t="shared" si="1"/>
        <v xml:space="preserve"> </v>
      </c>
      <c r="J61" s="55" t="str">
        <f>IF(Einzelkür!A65&gt;0,VLOOKUP(Einzelkür!A65,Meldeformular!$A$9:$AG$108,5),"")</f>
        <v/>
      </c>
    </row>
    <row r="62" spans="1:10" x14ac:dyDescent="0.25">
      <c r="A62" t="str">
        <f>IF(Einzelkür!B66="","",Einzelkür!B66)</f>
        <v/>
      </c>
      <c r="B62" t="str">
        <f>IF(Einzelkür!C66="","",Einzelkür!C66)</f>
        <v/>
      </c>
      <c r="C62" t="str">
        <f>IF(Einzelkür!D66="","",Einzelkür!D66)</f>
        <v/>
      </c>
      <c r="D62" t="str">
        <f>IF(Einzelkür!E66="","",Einzelkür!E66)</f>
        <v/>
      </c>
      <c r="E62" t="str">
        <f>IF(Einzelkür!B66="","",'allg. Daten'!$C$6)</f>
        <v/>
      </c>
      <c r="F62" s="27"/>
      <c r="G62" s="27" t="str">
        <f>IF(Einzelkür!A66&gt;0,VLOOKUP(Einzelkür!A66,Meldeformular!$A$9:$AG$108,4),"")</f>
        <v/>
      </c>
      <c r="H62" s="48" t="str">
        <f t="shared" si="2"/>
        <v xml:space="preserve"> </v>
      </c>
      <c r="I62" s="48" t="str">
        <f t="shared" si="1"/>
        <v xml:space="preserve"> </v>
      </c>
      <c r="J62" s="55" t="str">
        <f>IF(Einzelkür!A66&gt;0,VLOOKUP(Einzelkür!A66,Meldeformular!$A$9:$AG$108,5),"")</f>
        <v/>
      </c>
    </row>
    <row r="63" spans="1:10" x14ac:dyDescent="0.25">
      <c r="A63" t="str">
        <f>IF(Einzelkür!B67="","",Einzelkür!B67)</f>
        <v/>
      </c>
      <c r="B63" t="str">
        <f>IF(Einzelkür!C67="","",Einzelkür!C67)</f>
        <v/>
      </c>
      <c r="C63" t="str">
        <f>IF(Einzelkür!D67="","",Einzelkür!D67)</f>
        <v/>
      </c>
      <c r="D63" t="str">
        <f>IF(Einzelkür!E67="","",Einzelkür!E67)</f>
        <v/>
      </c>
      <c r="E63" t="str">
        <f>IF(Einzelkür!B67="","",'allg. Daten'!$C$6)</f>
        <v/>
      </c>
      <c r="F63" s="27"/>
      <c r="G63" s="27" t="str">
        <f>IF(Einzelkür!A67&gt;0,VLOOKUP(Einzelkür!A67,Meldeformular!$A$9:$AG$108,4),"")</f>
        <v/>
      </c>
      <c r="H63" s="48" t="str">
        <f t="shared" si="2"/>
        <v xml:space="preserve"> </v>
      </c>
      <c r="I63" s="48" t="str">
        <f t="shared" si="1"/>
        <v xml:space="preserve"> </v>
      </c>
      <c r="J63" s="55" t="str">
        <f>IF(Einzelkür!A67&gt;0,VLOOKUP(Einzelkür!A67,Meldeformular!$A$9:$AG$108,5),"")</f>
        <v/>
      </c>
    </row>
    <row r="64" spans="1:10" x14ac:dyDescent="0.25">
      <c r="A64" t="str">
        <f>IF(Einzelkür!B68="","",Einzelkür!B68)</f>
        <v/>
      </c>
      <c r="B64" t="str">
        <f>IF(Einzelkür!C68="","",Einzelkür!C68)</f>
        <v/>
      </c>
      <c r="C64" t="str">
        <f>IF(Einzelkür!D68="","",Einzelkür!D68)</f>
        <v/>
      </c>
      <c r="D64" t="str">
        <f>IF(Einzelkür!E68="","",Einzelkür!E68)</f>
        <v/>
      </c>
      <c r="E64" t="str">
        <f>IF(Einzelkür!B68="","",'allg. Daten'!$C$6)</f>
        <v/>
      </c>
      <c r="F64" s="27"/>
      <c r="G64" s="27" t="str">
        <f>IF(Einzelkür!A68&gt;0,VLOOKUP(Einzelkür!A68,Meldeformular!$A$9:$AG$108,4),"")</f>
        <v/>
      </c>
      <c r="H64" s="48" t="str">
        <f t="shared" si="2"/>
        <v xml:space="preserve"> </v>
      </c>
      <c r="I64" s="48" t="str">
        <f t="shared" si="1"/>
        <v xml:space="preserve"> </v>
      </c>
      <c r="J64" s="55" t="str">
        <f>IF(Einzelkür!A68&gt;0,VLOOKUP(Einzelkür!A68,Meldeformular!$A$9:$AG$108,5),"")</f>
        <v/>
      </c>
    </row>
    <row r="65" spans="1:10" x14ac:dyDescent="0.25">
      <c r="A65" t="str">
        <f>IF(Einzelkür!B69="","",Einzelkür!B69)</f>
        <v/>
      </c>
      <c r="B65" t="str">
        <f>IF(Einzelkür!C69="","",Einzelkür!C69)</f>
        <v/>
      </c>
      <c r="C65" t="str">
        <f>IF(Einzelkür!D69="","",Einzelkür!D69)</f>
        <v/>
      </c>
      <c r="D65" t="str">
        <f>IF(Einzelkür!E69="","",Einzelkür!E69)</f>
        <v/>
      </c>
      <c r="E65" t="str">
        <f>IF(Einzelkür!B69="","",'allg. Daten'!$C$6)</f>
        <v/>
      </c>
      <c r="F65" s="27"/>
      <c r="G65" s="27" t="str">
        <f>IF(Einzelkür!A69&gt;0,VLOOKUP(Einzelkür!A69,Meldeformular!$A$9:$AG$108,4),"")</f>
        <v/>
      </c>
      <c r="H65" s="48" t="str">
        <f t="shared" si="2"/>
        <v xml:space="preserve"> </v>
      </c>
      <c r="I65" s="48" t="str">
        <f t="shared" si="1"/>
        <v xml:space="preserve"> </v>
      </c>
      <c r="J65" s="55" t="str">
        <f>IF(Einzelkür!A69&gt;0,VLOOKUP(Einzelkür!A69,Meldeformular!$A$9:$AG$108,5),"")</f>
        <v/>
      </c>
    </row>
    <row r="66" spans="1:10" x14ac:dyDescent="0.25">
      <c r="A66" t="str">
        <f>IF(Einzelkür!B70="","",Einzelkür!B70)</f>
        <v/>
      </c>
      <c r="B66" t="str">
        <f>IF(Einzelkür!C70="","",Einzelkür!C70)</f>
        <v/>
      </c>
      <c r="C66" t="str">
        <f>IF(Einzelkür!D70="","",Einzelkür!D70)</f>
        <v/>
      </c>
      <c r="D66" t="str">
        <f>IF(Einzelkür!E70="","",Einzelkür!E70)</f>
        <v/>
      </c>
      <c r="E66" t="str">
        <f>IF(Einzelkür!B70="","",'allg. Daten'!$C$6)</f>
        <v/>
      </c>
      <c r="F66" s="27"/>
      <c r="G66" s="27" t="str">
        <f>IF(Einzelkür!A70&gt;0,VLOOKUP(Einzelkür!A70,Meldeformular!$A$9:$AG$108,4),"")</f>
        <v/>
      </c>
      <c r="H66" s="48" t="str">
        <f t="shared" si="2"/>
        <v xml:space="preserve"> </v>
      </c>
      <c r="I66" s="48" t="str">
        <f t="shared" si="1"/>
        <v xml:space="preserve"> </v>
      </c>
      <c r="J66" s="55" t="str">
        <f>IF(Einzelkür!A70&gt;0,VLOOKUP(Einzelkür!A70,Meldeformular!$A$9:$AG$108,5),"")</f>
        <v/>
      </c>
    </row>
    <row r="67" spans="1:10" x14ac:dyDescent="0.25">
      <c r="A67" t="str">
        <f>IF(Einzelkür!B71="","",Einzelkür!B71)</f>
        <v/>
      </c>
      <c r="B67" t="str">
        <f>IF(Einzelkür!C71="","",Einzelkür!C71)</f>
        <v/>
      </c>
      <c r="C67" t="str">
        <f>IF(Einzelkür!D71="","",Einzelkür!D71)</f>
        <v/>
      </c>
      <c r="D67" t="str">
        <f>IF(Einzelkür!E71="","",Einzelkür!E71)</f>
        <v/>
      </c>
      <c r="E67" t="str">
        <f>IF(Einzelkür!B71="","",'allg. Daten'!$C$6)</f>
        <v/>
      </c>
      <c r="F67" s="27"/>
      <c r="G67" s="27" t="str">
        <f>IF(Einzelkür!A71&gt;0,VLOOKUP(Einzelkür!A71,Meldeformular!$A$9:$AG$108,4),"")</f>
        <v/>
      </c>
      <c r="H67" s="48" t="str">
        <f t="shared" si="2"/>
        <v xml:space="preserve"> </v>
      </c>
      <c r="I67" s="48" t="str">
        <f t="shared" si="1"/>
        <v xml:space="preserve"> </v>
      </c>
      <c r="J67" s="55" t="str">
        <f>IF(Einzelkür!A71&gt;0,VLOOKUP(Einzelkür!A71,Meldeformular!$A$9:$AG$108,5),"")</f>
        <v/>
      </c>
    </row>
    <row r="68" spans="1:10" x14ac:dyDescent="0.25">
      <c r="A68" t="str">
        <f>IF(Einzelkür!B72="","",Einzelkür!B72)</f>
        <v/>
      </c>
      <c r="B68" t="str">
        <f>IF(Einzelkür!C72="","",Einzelkür!C72)</f>
        <v/>
      </c>
      <c r="C68" t="str">
        <f>IF(Einzelkür!D72="","",Einzelkür!D72)</f>
        <v/>
      </c>
      <c r="D68" t="str">
        <f>IF(Einzelkür!E72="","",Einzelkür!E72)</f>
        <v/>
      </c>
      <c r="E68" t="str">
        <f>IF(Einzelkür!B72="","",'allg. Daten'!$C$6)</f>
        <v/>
      </c>
      <c r="F68" s="27"/>
      <c r="G68" s="27" t="str">
        <f>IF(Einzelkür!A72&gt;0,VLOOKUP(Einzelkür!A72,Meldeformular!$A$9:$AG$108,4),"")</f>
        <v/>
      </c>
      <c r="H68" s="48" t="str">
        <f t="shared" ref="H68:H103" si="3">CONCATENATE(A68," ",B68)</f>
        <v xml:space="preserve"> </v>
      </c>
      <c r="I68" s="48" t="str">
        <f t="shared" ref="I68:I103" si="4">CONCATENATE(B68," ",A68)</f>
        <v xml:space="preserve"> </v>
      </c>
      <c r="J68" s="55" t="str">
        <f>IF(Einzelkür!A72&gt;0,VLOOKUP(Einzelkür!A72,Meldeformular!$A$9:$AG$108,5),"")</f>
        <v/>
      </c>
    </row>
    <row r="69" spans="1:10" x14ac:dyDescent="0.25">
      <c r="A69" t="str">
        <f>IF(Einzelkür!B73="","",Einzelkür!B73)</f>
        <v/>
      </c>
      <c r="B69" t="str">
        <f>IF(Einzelkür!C73="","",Einzelkür!C73)</f>
        <v/>
      </c>
      <c r="C69" t="str">
        <f>IF(Einzelkür!D73="","",Einzelkür!D73)</f>
        <v/>
      </c>
      <c r="D69" t="str">
        <f>IF(Einzelkür!E73="","",Einzelkür!E73)</f>
        <v/>
      </c>
      <c r="E69" t="str">
        <f>IF(Einzelkür!B73="","",'allg. Daten'!$C$6)</f>
        <v/>
      </c>
      <c r="F69" s="27"/>
      <c r="G69" s="27" t="str">
        <f>IF(Einzelkür!A73&gt;0,VLOOKUP(Einzelkür!A73,Meldeformular!$A$9:$AG$108,4),"")</f>
        <v/>
      </c>
      <c r="H69" s="48" t="str">
        <f t="shared" si="3"/>
        <v xml:space="preserve"> </v>
      </c>
      <c r="I69" s="48" t="str">
        <f t="shared" si="4"/>
        <v xml:space="preserve"> </v>
      </c>
      <c r="J69" s="55" t="str">
        <f>IF(Einzelkür!A73&gt;0,VLOOKUP(Einzelkür!A73,Meldeformular!$A$9:$AG$108,5),"")</f>
        <v/>
      </c>
    </row>
    <row r="70" spans="1:10" x14ac:dyDescent="0.25">
      <c r="A70" t="str">
        <f>IF(Einzelkür!B74="","",Einzelkür!B74)</f>
        <v/>
      </c>
      <c r="B70" t="str">
        <f>IF(Einzelkür!C74="","",Einzelkür!C74)</f>
        <v/>
      </c>
      <c r="C70" t="str">
        <f>IF(Einzelkür!D74="","",Einzelkür!D74)</f>
        <v/>
      </c>
      <c r="D70" t="str">
        <f>IF(Einzelkür!E74="","",Einzelkür!E74)</f>
        <v/>
      </c>
      <c r="E70" t="str">
        <f>IF(Einzelkür!B74="","",'allg. Daten'!$C$6)</f>
        <v/>
      </c>
      <c r="F70" s="27"/>
      <c r="G70" s="27" t="str">
        <f>IF(Einzelkür!A74&gt;0,VLOOKUP(Einzelkür!A74,Meldeformular!$A$9:$AG$108,4),"")</f>
        <v/>
      </c>
      <c r="H70" s="48" t="str">
        <f t="shared" si="3"/>
        <v xml:space="preserve"> </v>
      </c>
      <c r="I70" s="48" t="str">
        <f t="shared" si="4"/>
        <v xml:space="preserve"> </v>
      </c>
      <c r="J70" s="55" t="str">
        <f>IF(Einzelkür!A74&gt;0,VLOOKUP(Einzelkür!A74,Meldeformular!$A$9:$AG$108,5),"")</f>
        <v/>
      </c>
    </row>
    <row r="71" spans="1:10" x14ac:dyDescent="0.25">
      <c r="A71" t="str">
        <f>IF(Einzelkür!B75="","",Einzelkür!B75)</f>
        <v/>
      </c>
      <c r="B71" t="str">
        <f>IF(Einzelkür!C75="","",Einzelkür!C75)</f>
        <v/>
      </c>
      <c r="C71" t="str">
        <f>IF(Einzelkür!D75="","",Einzelkür!D75)</f>
        <v/>
      </c>
      <c r="D71" t="str">
        <f>IF(Einzelkür!E75="","",Einzelkür!E75)</f>
        <v/>
      </c>
      <c r="E71" t="str">
        <f>IF(Einzelkür!B75="","",'allg. Daten'!$C$6)</f>
        <v/>
      </c>
      <c r="F71" s="27"/>
      <c r="G71" s="27" t="str">
        <f>IF(Einzelkür!A75&gt;0,VLOOKUP(Einzelkür!A75,Meldeformular!$A$9:$AG$108,4),"")</f>
        <v/>
      </c>
      <c r="H71" s="48" t="str">
        <f t="shared" si="3"/>
        <v xml:space="preserve"> </v>
      </c>
      <c r="I71" s="48" t="str">
        <f t="shared" si="4"/>
        <v xml:space="preserve"> </v>
      </c>
      <c r="J71" s="55" t="str">
        <f>IF(Einzelkür!A75&gt;0,VLOOKUP(Einzelkür!A75,Meldeformular!$A$9:$AG$108,5),"")</f>
        <v/>
      </c>
    </row>
    <row r="72" spans="1:10" x14ac:dyDescent="0.25">
      <c r="A72" t="str">
        <f>IF(Einzelkür!B76="","",Einzelkür!B76)</f>
        <v/>
      </c>
      <c r="B72" t="str">
        <f>IF(Einzelkür!C76="","",Einzelkür!C76)</f>
        <v/>
      </c>
      <c r="C72" t="str">
        <f>IF(Einzelkür!D76="","",Einzelkür!D76)</f>
        <v/>
      </c>
      <c r="D72" t="str">
        <f>IF(Einzelkür!E76="","",Einzelkür!E76)</f>
        <v/>
      </c>
      <c r="E72" t="str">
        <f>IF(Einzelkür!B76="","",'allg. Daten'!$C$6)</f>
        <v/>
      </c>
      <c r="F72" s="27"/>
      <c r="G72" s="27" t="str">
        <f>IF(Einzelkür!A76&gt;0,VLOOKUP(Einzelkür!A76,Meldeformular!$A$9:$AG$108,4),"")</f>
        <v/>
      </c>
      <c r="H72" s="48" t="str">
        <f t="shared" si="3"/>
        <v xml:space="preserve"> </v>
      </c>
      <c r="I72" s="48" t="str">
        <f t="shared" si="4"/>
        <v xml:space="preserve"> </v>
      </c>
      <c r="J72" s="55" t="str">
        <f>IF(Einzelkür!A76&gt;0,VLOOKUP(Einzelkür!A76,Meldeformular!$A$9:$AG$108,5),"")</f>
        <v/>
      </c>
    </row>
    <row r="73" spans="1:10" x14ac:dyDescent="0.25">
      <c r="A73" t="str">
        <f>IF(Einzelkür!B77="","",Einzelkür!B77)</f>
        <v/>
      </c>
      <c r="B73" t="str">
        <f>IF(Einzelkür!C77="","",Einzelkür!C77)</f>
        <v/>
      </c>
      <c r="C73" t="str">
        <f>IF(Einzelkür!D77="","",Einzelkür!D77)</f>
        <v/>
      </c>
      <c r="D73" t="str">
        <f>IF(Einzelkür!E77="","",Einzelkür!E77)</f>
        <v/>
      </c>
      <c r="E73" t="str">
        <f>IF(Einzelkür!B77="","",'allg. Daten'!$C$6)</f>
        <v/>
      </c>
      <c r="F73" s="27"/>
      <c r="G73" s="27" t="str">
        <f>IF(Einzelkür!A77&gt;0,VLOOKUP(Einzelkür!A77,Meldeformular!$A$9:$AG$108,4),"")</f>
        <v/>
      </c>
      <c r="H73" s="48" t="str">
        <f t="shared" si="3"/>
        <v xml:space="preserve"> </v>
      </c>
      <c r="I73" s="48" t="str">
        <f t="shared" si="4"/>
        <v xml:space="preserve"> </v>
      </c>
      <c r="J73" s="55" t="str">
        <f>IF(Einzelkür!A77&gt;0,VLOOKUP(Einzelkür!A77,Meldeformular!$A$9:$AG$108,5),"")</f>
        <v/>
      </c>
    </row>
    <row r="74" spans="1:10" x14ac:dyDescent="0.25">
      <c r="A74" t="str">
        <f>IF(Einzelkür!B78="","",Einzelkür!B78)</f>
        <v/>
      </c>
      <c r="B74" t="str">
        <f>IF(Einzelkür!C78="","",Einzelkür!C78)</f>
        <v/>
      </c>
      <c r="C74" t="str">
        <f>IF(Einzelkür!D78="","",Einzelkür!D78)</f>
        <v/>
      </c>
      <c r="D74" t="str">
        <f>IF(Einzelkür!E78="","",Einzelkür!E78)</f>
        <v/>
      </c>
      <c r="E74" t="str">
        <f>IF(Einzelkür!B78="","",'allg. Daten'!$C$6)</f>
        <v/>
      </c>
      <c r="F74" s="27"/>
      <c r="G74" s="27" t="str">
        <f>IF(Einzelkür!A78&gt;0,VLOOKUP(Einzelkür!A78,Meldeformular!$A$9:$AG$108,4),"")</f>
        <v/>
      </c>
      <c r="H74" s="48" t="str">
        <f t="shared" si="3"/>
        <v xml:space="preserve"> </v>
      </c>
      <c r="I74" s="48" t="str">
        <f t="shared" si="4"/>
        <v xml:space="preserve"> </v>
      </c>
      <c r="J74" s="55" t="str">
        <f>IF(Einzelkür!A78&gt;0,VLOOKUP(Einzelkür!A78,Meldeformular!$A$9:$AG$108,5),"")</f>
        <v/>
      </c>
    </row>
    <row r="75" spans="1:10" x14ac:dyDescent="0.25">
      <c r="A75" t="str">
        <f>IF(Einzelkür!B79="","",Einzelkür!B79)</f>
        <v/>
      </c>
      <c r="B75" t="str">
        <f>IF(Einzelkür!C79="","",Einzelkür!C79)</f>
        <v/>
      </c>
      <c r="C75" t="str">
        <f>IF(Einzelkür!D79="","",Einzelkür!D79)</f>
        <v/>
      </c>
      <c r="D75" t="str">
        <f>IF(Einzelkür!E79="","",Einzelkür!E79)</f>
        <v/>
      </c>
      <c r="E75" t="str">
        <f>IF(Einzelkür!B79="","",'allg. Daten'!$C$6)</f>
        <v/>
      </c>
      <c r="F75" s="27"/>
      <c r="G75" s="27" t="str">
        <f>IF(Einzelkür!A79&gt;0,VLOOKUP(Einzelkür!A79,Meldeformular!$A$9:$AG$108,4),"")</f>
        <v/>
      </c>
      <c r="H75" s="48" t="str">
        <f t="shared" si="3"/>
        <v xml:space="preserve"> </v>
      </c>
      <c r="I75" s="48" t="str">
        <f t="shared" si="4"/>
        <v xml:space="preserve"> </v>
      </c>
      <c r="J75" s="55" t="str">
        <f>IF(Einzelkür!A79&gt;0,VLOOKUP(Einzelkür!A79,Meldeformular!$A$9:$AG$108,5),"")</f>
        <v/>
      </c>
    </row>
    <row r="76" spans="1:10" x14ac:dyDescent="0.25">
      <c r="A76" t="str">
        <f>IF(Einzelkür!B80="","",Einzelkür!B80)</f>
        <v/>
      </c>
      <c r="B76" t="str">
        <f>IF(Einzelkür!C80="","",Einzelkür!C80)</f>
        <v/>
      </c>
      <c r="C76" t="str">
        <f>IF(Einzelkür!D80="","",Einzelkür!D80)</f>
        <v/>
      </c>
      <c r="D76" t="str">
        <f>IF(Einzelkür!E80="","",Einzelkür!E80)</f>
        <v/>
      </c>
      <c r="E76" t="str">
        <f>IF(Einzelkür!B80="","",'allg. Daten'!$C$6)</f>
        <v/>
      </c>
      <c r="F76" s="27"/>
      <c r="G76" s="27" t="str">
        <f>IF(Einzelkür!A80&gt;0,VLOOKUP(Einzelkür!A80,Meldeformular!$A$9:$AG$108,4),"")</f>
        <v/>
      </c>
      <c r="H76" s="48" t="str">
        <f t="shared" si="3"/>
        <v xml:space="preserve"> </v>
      </c>
      <c r="I76" s="48" t="str">
        <f t="shared" si="4"/>
        <v xml:space="preserve"> </v>
      </c>
      <c r="J76" s="55" t="str">
        <f>IF(Einzelkür!A80&gt;0,VLOOKUP(Einzelkür!A80,Meldeformular!$A$9:$AG$108,5),"")</f>
        <v/>
      </c>
    </row>
    <row r="77" spans="1:10" x14ac:dyDescent="0.25">
      <c r="A77" t="str">
        <f>IF(Einzelkür!B81="","",Einzelkür!B81)</f>
        <v/>
      </c>
      <c r="B77" t="str">
        <f>IF(Einzelkür!C81="","",Einzelkür!C81)</f>
        <v/>
      </c>
      <c r="C77" t="str">
        <f>IF(Einzelkür!D81="","",Einzelkür!D81)</f>
        <v/>
      </c>
      <c r="D77" t="str">
        <f>IF(Einzelkür!E81="","",Einzelkür!E81)</f>
        <v/>
      </c>
      <c r="E77" t="str">
        <f>IF(Einzelkür!B81="","",'allg. Daten'!$C$6)</f>
        <v/>
      </c>
      <c r="F77" s="27"/>
      <c r="G77" s="27" t="str">
        <f>IF(Einzelkür!A81&gt;0,VLOOKUP(Einzelkür!A81,Meldeformular!$A$9:$AG$108,4),"")</f>
        <v/>
      </c>
      <c r="H77" s="48" t="str">
        <f t="shared" si="3"/>
        <v xml:space="preserve"> </v>
      </c>
      <c r="I77" s="48" t="str">
        <f t="shared" si="4"/>
        <v xml:space="preserve"> </v>
      </c>
      <c r="J77" s="55" t="str">
        <f>IF(Einzelkür!A81&gt;0,VLOOKUP(Einzelkür!A81,Meldeformular!$A$9:$AG$108,5),"")</f>
        <v/>
      </c>
    </row>
    <row r="78" spans="1:10" x14ac:dyDescent="0.25">
      <c r="A78" t="str">
        <f>IF(Einzelkür!B82="","",Einzelkür!B82)</f>
        <v/>
      </c>
      <c r="B78" t="str">
        <f>IF(Einzelkür!C82="","",Einzelkür!C82)</f>
        <v/>
      </c>
      <c r="C78" t="str">
        <f>IF(Einzelkür!D82="","",Einzelkür!D82)</f>
        <v/>
      </c>
      <c r="D78" t="str">
        <f>IF(Einzelkür!E82="","",Einzelkür!E82)</f>
        <v/>
      </c>
      <c r="E78" t="str">
        <f>IF(Einzelkür!B82="","",'allg. Daten'!$C$6)</f>
        <v/>
      </c>
      <c r="F78" s="27"/>
      <c r="G78" s="27" t="str">
        <f>IF(Einzelkür!A82&gt;0,VLOOKUP(Einzelkür!A82,Meldeformular!$A$9:$AG$108,4),"")</f>
        <v/>
      </c>
      <c r="H78" s="48" t="str">
        <f t="shared" si="3"/>
        <v xml:space="preserve"> </v>
      </c>
      <c r="I78" s="48" t="str">
        <f t="shared" si="4"/>
        <v xml:space="preserve"> </v>
      </c>
      <c r="J78" s="55" t="str">
        <f>IF(Einzelkür!A82&gt;0,VLOOKUP(Einzelkür!A82,Meldeformular!$A$9:$AG$108,5),"")</f>
        <v/>
      </c>
    </row>
    <row r="79" spans="1:10" x14ac:dyDescent="0.25">
      <c r="A79" t="str">
        <f>IF(Einzelkür!B83="","",Einzelkür!B83)</f>
        <v/>
      </c>
      <c r="B79" t="str">
        <f>IF(Einzelkür!C83="","",Einzelkür!C83)</f>
        <v/>
      </c>
      <c r="C79" t="str">
        <f>IF(Einzelkür!D83="","",Einzelkür!D83)</f>
        <v/>
      </c>
      <c r="D79" t="str">
        <f>IF(Einzelkür!E83="","",Einzelkür!E83)</f>
        <v/>
      </c>
      <c r="E79" t="str">
        <f>IF(Einzelkür!B83="","",'allg. Daten'!$C$6)</f>
        <v/>
      </c>
      <c r="F79" s="27"/>
      <c r="G79" s="27" t="str">
        <f>IF(Einzelkür!A83&gt;0,VLOOKUP(Einzelkür!A83,Meldeformular!$A$9:$AG$108,4),"")</f>
        <v/>
      </c>
      <c r="H79" s="48" t="str">
        <f t="shared" si="3"/>
        <v xml:space="preserve"> </v>
      </c>
      <c r="I79" s="48" t="str">
        <f t="shared" si="4"/>
        <v xml:space="preserve"> </v>
      </c>
      <c r="J79" s="55" t="str">
        <f>IF(Einzelkür!A83&gt;0,VLOOKUP(Einzelkür!A83,Meldeformular!$A$9:$AG$108,5),"")</f>
        <v/>
      </c>
    </row>
    <row r="80" spans="1:10" x14ac:dyDescent="0.25">
      <c r="A80" t="str">
        <f>IF(Einzelkür!B84="","",Einzelkür!B84)</f>
        <v/>
      </c>
      <c r="B80" t="str">
        <f>IF(Einzelkür!C84="","",Einzelkür!C84)</f>
        <v/>
      </c>
      <c r="C80" t="str">
        <f>IF(Einzelkür!D84="","",Einzelkür!D84)</f>
        <v/>
      </c>
      <c r="D80" t="str">
        <f>IF(Einzelkür!E84="","",Einzelkür!E84)</f>
        <v/>
      </c>
      <c r="E80" t="str">
        <f>IF(Einzelkür!B84="","",'allg. Daten'!$C$6)</f>
        <v/>
      </c>
      <c r="F80" s="27"/>
      <c r="G80" s="27" t="str">
        <f>IF(Einzelkür!A84&gt;0,VLOOKUP(Einzelkür!A84,Meldeformular!$A$9:$AG$108,4),"")</f>
        <v/>
      </c>
      <c r="H80" s="48" t="str">
        <f t="shared" si="3"/>
        <v xml:space="preserve"> </v>
      </c>
      <c r="I80" s="48" t="str">
        <f t="shared" si="4"/>
        <v xml:space="preserve"> </v>
      </c>
      <c r="J80" s="55" t="str">
        <f>IF(Einzelkür!A84&gt;0,VLOOKUP(Einzelkür!A84,Meldeformular!$A$9:$AG$108,5),"")</f>
        <v/>
      </c>
    </row>
    <row r="81" spans="1:10" x14ac:dyDescent="0.25">
      <c r="A81" t="str">
        <f>IF(Einzelkür!B85="","",Einzelkür!B85)</f>
        <v/>
      </c>
      <c r="B81" t="str">
        <f>IF(Einzelkür!C85="","",Einzelkür!C85)</f>
        <v/>
      </c>
      <c r="C81" t="str">
        <f>IF(Einzelkür!D85="","",Einzelkür!D85)</f>
        <v/>
      </c>
      <c r="D81" t="str">
        <f>IF(Einzelkür!E85="","",Einzelkür!E85)</f>
        <v/>
      </c>
      <c r="E81" t="str">
        <f>IF(Einzelkür!B85="","",'allg. Daten'!$C$6)</f>
        <v/>
      </c>
      <c r="F81" s="27"/>
      <c r="G81" s="27" t="str">
        <f>IF(Einzelkür!A85&gt;0,VLOOKUP(Einzelkür!A85,Meldeformular!$A$9:$AG$108,4),"")</f>
        <v/>
      </c>
      <c r="H81" s="48" t="str">
        <f t="shared" si="3"/>
        <v xml:space="preserve"> </v>
      </c>
      <c r="I81" s="48" t="str">
        <f t="shared" si="4"/>
        <v xml:space="preserve"> </v>
      </c>
      <c r="J81" s="55" t="str">
        <f>IF(Einzelkür!A85&gt;0,VLOOKUP(Einzelkür!A85,Meldeformular!$A$9:$AG$108,5),"")</f>
        <v/>
      </c>
    </row>
    <row r="82" spans="1:10" x14ac:dyDescent="0.25">
      <c r="A82" t="str">
        <f>IF(Einzelkür!B86="","",Einzelkür!B86)</f>
        <v/>
      </c>
      <c r="B82" t="str">
        <f>IF(Einzelkür!C86="","",Einzelkür!C86)</f>
        <v/>
      </c>
      <c r="C82" t="str">
        <f>IF(Einzelkür!D86="","",Einzelkür!D86)</f>
        <v/>
      </c>
      <c r="D82" t="str">
        <f>IF(Einzelkür!E86="","",Einzelkür!E86)</f>
        <v/>
      </c>
      <c r="E82" t="str">
        <f>IF(Einzelkür!B86="","",'allg. Daten'!$C$6)</f>
        <v/>
      </c>
      <c r="F82" s="27"/>
      <c r="G82" s="27" t="str">
        <f>IF(Einzelkür!A86&gt;0,VLOOKUP(Einzelkür!A86,Meldeformular!$A$9:$AG$108,4),"")</f>
        <v/>
      </c>
      <c r="H82" s="48" t="str">
        <f t="shared" si="3"/>
        <v xml:space="preserve"> </v>
      </c>
      <c r="I82" s="48" t="str">
        <f t="shared" si="4"/>
        <v xml:space="preserve"> </v>
      </c>
      <c r="J82" s="55" t="str">
        <f>IF(Einzelkür!A86&gt;0,VLOOKUP(Einzelkür!A86,Meldeformular!$A$9:$AG$108,5),"")</f>
        <v/>
      </c>
    </row>
    <row r="83" spans="1:10" x14ac:dyDescent="0.25">
      <c r="A83" t="str">
        <f>IF(Einzelkür!B87="","",Einzelkür!B87)</f>
        <v/>
      </c>
      <c r="B83" t="str">
        <f>IF(Einzelkür!C87="","",Einzelkür!C87)</f>
        <v/>
      </c>
      <c r="C83" t="str">
        <f>IF(Einzelkür!D87="","",Einzelkür!D87)</f>
        <v/>
      </c>
      <c r="D83" t="str">
        <f>IF(Einzelkür!E87="","",Einzelkür!E87)</f>
        <v/>
      </c>
      <c r="E83" t="str">
        <f>IF(Einzelkür!B87="","",'allg. Daten'!$C$6)</f>
        <v/>
      </c>
      <c r="F83" s="27"/>
      <c r="G83" s="27" t="str">
        <f>IF(Einzelkür!A87&gt;0,VLOOKUP(Einzelkür!A87,Meldeformular!$A$9:$AG$108,4),"")</f>
        <v/>
      </c>
      <c r="H83" s="48" t="str">
        <f t="shared" si="3"/>
        <v xml:space="preserve"> </v>
      </c>
      <c r="I83" s="48" t="str">
        <f t="shared" si="4"/>
        <v xml:space="preserve"> </v>
      </c>
      <c r="J83" s="55" t="str">
        <f>IF(Einzelkür!A87&gt;0,VLOOKUP(Einzelkür!A87,Meldeformular!$A$9:$AG$108,5),"")</f>
        <v/>
      </c>
    </row>
    <row r="84" spans="1:10" x14ac:dyDescent="0.25">
      <c r="A84" t="str">
        <f>IF(Einzelkür!B88="","",Einzelkür!B88)</f>
        <v/>
      </c>
      <c r="B84" t="str">
        <f>IF(Einzelkür!C88="","",Einzelkür!C88)</f>
        <v/>
      </c>
      <c r="C84" t="str">
        <f>IF(Einzelkür!D88="","",Einzelkür!D88)</f>
        <v/>
      </c>
      <c r="D84" t="str">
        <f>IF(Einzelkür!E88="","",Einzelkür!E88)</f>
        <v/>
      </c>
      <c r="E84" t="str">
        <f>IF(Einzelkür!B88="","",'allg. Daten'!$C$6)</f>
        <v/>
      </c>
      <c r="F84" s="27"/>
      <c r="G84" s="27" t="str">
        <f>IF(Einzelkür!A88&gt;0,VLOOKUP(Einzelkür!A88,Meldeformular!$A$9:$AG$108,4),"")</f>
        <v/>
      </c>
      <c r="H84" s="48" t="str">
        <f t="shared" si="3"/>
        <v xml:space="preserve"> </v>
      </c>
      <c r="I84" s="48" t="str">
        <f t="shared" si="4"/>
        <v xml:space="preserve"> </v>
      </c>
      <c r="J84" s="55" t="str">
        <f>IF(Einzelkür!A88&gt;0,VLOOKUP(Einzelkür!A88,Meldeformular!$A$9:$AG$108,5),"")</f>
        <v/>
      </c>
    </row>
    <row r="85" spans="1:10" x14ac:dyDescent="0.25">
      <c r="A85" t="str">
        <f>IF(Einzelkür!B89="","",Einzelkür!B89)</f>
        <v/>
      </c>
      <c r="B85" t="str">
        <f>IF(Einzelkür!C89="","",Einzelkür!C89)</f>
        <v/>
      </c>
      <c r="C85" t="str">
        <f>IF(Einzelkür!D89="","",Einzelkür!D89)</f>
        <v/>
      </c>
      <c r="D85" t="str">
        <f>IF(Einzelkür!E89="","",Einzelkür!E89)</f>
        <v/>
      </c>
      <c r="E85" t="str">
        <f>IF(Einzelkür!B89="","",'allg. Daten'!$C$6)</f>
        <v/>
      </c>
      <c r="F85" s="27"/>
      <c r="G85" s="27" t="str">
        <f>IF(Einzelkür!A89&gt;0,VLOOKUP(Einzelkür!A89,Meldeformular!$A$9:$AG$108,4),"")</f>
        <v/>
      </c>
      <c r="H85" s="48" t="str">
        <f t="shared" si="3"/>
        <v xml:space="preserve"> </v>
      </c>
      <c r="I85" s="48" t="str">
        <f t="shared" si="4"/>
        <v xml:space="preserve"> </v>
      </c>
      <c r="J85" s="55" t="str">
        <f>IF(Einzelkür!A89&gt;0,VLOOKUP(Einzelkür!A89,Meldeformular!$A$9:$AG$108,5),"")</f>
        <v/>
      </c>
    </row>
    <row r="86" spans="1:10" x14ac:dyDescent="0.25">
      <c r="A86" t="str">
        <f>IF(Einzelkür!B90="","",Einzelkür!B90)</f>
        <v/>
      </c>
      <c r="B86" t="str">
        <f>IF(Einzelkür!C90="","",Einzelkür!C90)</f>
        <v/>
      </c>
      <c r="C86" t="str">
        <f>IF(Einzelkür!D90="","",Einzelkür!D90)</f>
        <v/>
      </c>
      <c r="D86" t="str">
        <f>IF(Einzelkür!E90="","",Einzelkür!E90)</f>
        <v/>
      </c>
      <c r="E86" t="str">
        <f>IF(Einzelkür!B90="","",'allg. Daten'!$C$6)</f>
        <v/>
      </c>
      <c r="F86" s="27"/>
      <c r="G86" s="27" t="str">
        <f>IF(Einzelkür!A90&gt;0,VLOOKUP(Einzelkür!A90,Meldeformular!$A$9:$AG$108,4),"")</f>
        <v/>
      </c>
      <c r="H86" s="48" t="str">
        <f t="shared" si="3"/>
        <v xml:space="preserve"> </v>
      </c>
      <c r="I86" s="48" t="str">
        <f t="shared" si="4"/>
        <v xml:space="preserve"> </v>
      </c>
      <c r="J86" s="55" t="str">
        <f>IF(Einzelkür!A90&gt;0,VLOOKUP(Einzelkür!A90,Meldeformular!$A$9:$AG$108,5),"")</f>
        <v/>
      </c>
    </row>
    <row r="87" spans="1:10" x14ac:dyDescent="0.25">
      <c r="A87" t="str">
        <f>IF(Einzelkür!B91="","",Einzelkür!B91)</f>
        <v/>
      </c>
      <c r="B87" t="str">
        <f>IF(Einzelkür!C91="","",Einzelkür!C91)</f>
        <v/>
      </c>
      <c r="C87" t="str">
        <f>IF(Einzelkür!D91="","",Einzelkür!D91)</f>
        <v/>
      </c>
      <c r="D87" t="str">
        <f>IF(Einzelkür!E91="","",Einzelkür!E91)</f>
        <v/>
      </c>
      <c r="E87" t="str">
        <f>IF(Einzelkür!B91="","",'allg. Daten'!$C$6)</f>
        <v/>
      </c>
      <c r="F87" s="27"/>
      <c r="G87" s="27" t="str">
        <f>IF(Einzelkür!A91&gt;0,VLOOKUP(Einzelkür!A91,Meldeformular!$A$9:$AG$108,4),"")</f>
        <v/>
      </c>
      <c r="H87" s="48" t="str">
        <f t="shared" si="3"/>
        <v xml:space="preserve"> </v>
      </c>
      <c r="I87" s="48" t="str">
        <f t="shared" si="4"/>
        <v xml:space="preserve"> </v>
      </c>
      <c r="J87" s="55" t="str">
        <f>IF(Einzelkür!A91&gt;0,VLOOKUP(Einzelkür!A91,Meldeformular!$A$9:$AG$108,5),"")</f>
        <v/>
      </c>
    </row>
    <row r="88" spans="1:10" x14ac:dyDescent="0.25">
      <c r="A88" t="str">
        <f>IF(Einzelkür!B92="","",Einzelkür!B92)</f>
        <v/>
      </c>
      <c r="B88" t="str">
        <f>IF(Einzelkür!C92="","",Einzelkür!C92)</f>
        <v/>
      </c>
      <c r="C88" t="str">
        <f>IF(Einzelkür!D92="","",Einzelkür!D92)</f>
        <v/>
      </c>
      <c r="D88" t="str">
        <f>IF(Einzelkür!E92="","",Einzelkür!E92)</f>
        <v/>
      </c>
      <c r="E88" t="str">
        <f>IF(Einzelkür!B92="","",'allg. Daten'!$C$6)</f>
        <v/>
      </c>
      <c r="F88" s="27"/>
      <c r="G88" s="27" t="str">
        <f>IF(Einzelkür!A92&gt;0,VLOOKUP(Einzelkür!A92,Meldeformular!$A$9:$AG$108,4),"")</f>
        <v/>
      </c>
      <c r="H88" s="48" t="str">
        <f t="shared" si="3"/>
        <v xml:space="preserve"> </v>
      </c>
      <c r="I88" s="48" t="str">
        <f t="shared" si="4"/>
        <v xml:space="preserve"> </v>
      </c>
      <c r="J88" s="55" t="str">
        <f>IF(Einzelkür!A92&gt;0,VLOOKUP(Einzelkür!A92,Meldeformular!$A$9:$AG$108,5),"")</f>
        <v/>
      </c>
    </row>
    <row r="89" spans="1:10" x14ac:dyDescent="0.25">
      <c r="A89" t="str">
        <f>IF(Einzelkür!B93="","",Einzelkür!B93)</f>
        <v/>
      </c>
      <c r="B89" t="str">
        <f>IF(Einzelkür!C93="","",Einzelkür!C93)</f>
        <v/>
      </c>
      <c r="C89" t="str">
        <f>IF(Einzelkür!D93="","",Einzelkür!D93)</f>
        <v/>
      </c>
      <c r="D89" t="str">
        <f>IF(Einzelkür!E93="","",Einzelkür!E93)</f>
        <v/>
      </c>
      <c r="E89" t="str">
        <f>IF(Einzelkür!B93="","",'allg. Daten'!$C$6)</f>
        <v/>
      </c>
      <c r="F89" s="27"/>
      <c r="G89" s="27" t="str">
        <f>IF(Einzelkür!A93&gt;0,VLOOKUP(Einzelkür!A93,Meldeformular!$A$9:$AG$108,4),"")</f>
        <v/>
      </c>
      <c r="H89" s="48" t="str">
        <f t="shared" si="3"/>
        <v xml:space="preserve"> </v>
      </c>
      <c r="I89" s="48" t="str">
        <f t="shared" si="4"/>
        <v xml:space="preserve"> </v>
      </c>
      <c r="J89" s="55" t="str">
        <f>IF(Einzelkür!A93&gt;0,VLOOKUP(Einzelkür!A93,Meldeformular!$A$9:$AG$108,5),"")</f>
        <v/>
      </c>
    </row>
    <row r="90" spans="1:10" x14ac:dyDescent="0.25">
      <c r="A90" t="str">
        <f>IF(Einzelkür!B94="","",Einzelkür!B94)</f>
        <v/>
      </c>
      <c r="B90" t="str">
        <f>IF(Einzelkür!C94="","",Einzelkür!C94)</f>
        <v/>
      </c>
      <c r="C90" t="str">
        <f>IF(Einzelkür!D94="","",Einzelkür!D94)</f>
        <v/>
      </c>
      <c r="D90" t="str">
        <f>IF(Einzelkür!E94="","",Einzelkür!E94)</f>
        <v/>
      </c>
      <c r="E90" t="str">
        <f>IF(Einzelkür!B94="","",'allg. Daten'!$C$6)</f>
        <v/>
      </c>
      <c r="F90" s="27"/>
      <c r="G90" s="27" t="str">
        <f>IF(Einzelkür!A94&gt;0,VLOOKUP(Einzelkür!A94,Meldeformular!$A$9:$AG$108,4),"")</f>
        <v/>
      </c>
      <c r="H90" s="48" t="str">
        <f t="shared" si="3"/>
        <v xml:space="preserve"> </v>
      </c>
      <c r="I90" s="48" t="str">
        <f t="shared" si="4"/>
        <v xml:space="preserve"> </v>
      </c>
      <c r="J90" s="55" t="str">
        <f>IF(Einzelkür!A94&gt;0,VLOOKUP(Einzelkür!A94,Meldeformular!$A$9:$AG$108,5),"")</f>
        <v/>
      </c>
    </row>
    <row r="91" spans="1:10" x14ac:dyDescent="0.25">
      <c r="A91" t="str">
        <f>IF(Einzelkür!B95="","",Einzelkür!B95)</f>
        <v/>
      </c>
      <c r="B91" t="str">
        <f>IF(Einzelkür!C95="","",Einzelkür!C95)</f>
        <v/>
      </c>
      <c r="C91" t="str">
        <f>IF(Einzelkür!D95="","",Einzelkür!D95)</f>
        <v/>
      </c>
      <c r="D91" t="str">
        <f>IF(Einzelkür!E95="","",Einzelkür!E95)</f>
        <v/>
      </c>
      <c r="E91" t="str">
        <f>IF(Einzelkür!B95="","",'allg. Daten'!$C$6)</f>
        <v/>
      </c>
      <c r="F91" s="27"/>
      <c r="G91" s="27" t="str">
        <f>IF(Einzelkür!A95&gt;0,VLOOKUP(Einzelkür!A95,Meldeformular!$A$9:$AG$108,4),"")</f>
        <v/>
      </c>
      <c r="H91" s="48" t="str">
        <f t="shared" si="3"/>
        <v xml:space="preserve"> </v>
      </c>
      <c r="I91" s="48" t="str">
        <f t="shared" si="4"/>
        <v xml:space="preserve"> </v>
      </c>
      <c r="J91" s="55" t="str">
        <f>IF(Einzelkür!A95&gt;0,VLOOKUP(Einzelkür!A95,Meldeformular!$A$9:$AG$108,5),"")</f>
        <v/>
      </c>
    </row>
    <row r="92" spans="1:10" x14ac:dyDescent="0.25">
      <c r="A92" t="str">
        <f>IF(Einzelkür!B96="","",Einzelkür!B96)</f>
        <v/>
      </c>
      <c r="B92" t="str">
        <f>IF(Einzelkür!C96="","",Einzelkür!C96)</f>
        <v/>
      </c>
      <c r="C92" t="str">
        <f>IF(Einzelkür!D96="","",Einzelkür!D96)</f>
        <v/>
      </c>
      <c r="D92" t="str">
        <f>IF(Einzelkür!E96="","",Einzelkür!E96)</f>
        <v/>
      </c>
      <c r="E92" t="str">
        <f>IF(Einzelkür!B96="","",'allg. Daten'!$C$6)</f>
        <v/>
      </c>
      <c r="F92" s="27"/>
      <c r="G92" s="27" t="str">
        <f>IF(Einzelkür!A96&gt;0,VLOOKUP(Einzelkür!A96,Meldeformular!$A$9:$AG$108,4),"")</f>
        <v/>
      </c>
      <c r="H92" s="48" t="str">
        <f t="shared" si="3"/>
        <v xml:space="preserve"> </v>
      </c>
      <c r="I92" s="48" t="str">
        <f t="shared" si="4"/>
        <v xml:space="preserve"> </v>
      </c>
      <c r="J92" s="55" t="str">
        <f>IF(Einzelkür!A96&gt;0,VLOOKUP(Einzelkür!A96,Meldeformular!$A$9:$AG$108,5),"")</f>
        <v/>
      </c>
    </row>
    <row r="93" spans="1:10" x14ac:dyDescent="0.25">
      <c r="A93" t="str">
        <f>IF(Einzelkür!B97="","",Einzelkür!B97)</f>
        <v/>
      </c>
      <c r="B93" t="str">
        <f>IF(Einzelkür!C97="","",Einzelkür!C97)</f>
        <v/>
      </c>
      <c r="C93" t="str">
        <f>IF(Einzelkür!D97="","",Einzelkür!D97)</f>
        <v/>
      </c>
      <c r="D93" t="str">
        <f>IF(Einzelkür!E97="","",Einzelkür!E97)</f>
        <v/>
      </c>
      <c r="E93" t="str">
        <f>IF(Einzelkür!B97="","",'allg. Daten'!$C$6)</f>
        <v/>
      </c>
      <c r="F93" s="27"/>
      <c r="G93" s="27" t="str">
        <f>IF(Einzelkür!A97&gt;0,VLOOKUP(Einzelkür!A97,Meldeformular!$A$9:$AG$108,4),"")</f>
        <v/>
      </c>
      <c r="H93" s="48" t="str">
        <f t="shared" si="3"/>
        <v xml:space="preserve"> </v>
      </c>
      <c r="I93" s="48" t="str">
        <f t="shared" si="4"/>
        <v xml:space="preserve"> </v>
      </c>
      <c r="J93" s="55" t="str">
        <f>IF(Einzelkür!A97&gt;0,VLOOKUP(Einzelkür!A97,Meldeformular!$A$9:$AG$108,5),"")</f>
        <v/>
      </c>
    </row>
    <row r="94" spans="1:10" x14ac:dyDescent="0.25">
      <c r="A94" t="str">
        <f>IF(Einzelkür!B98="","",Einzelkür!B98)</f>
        <v/>
      </c>
      <c r="B94" t="str">
        <f>IF(Einzelkür!C98="","",Einzelkür!C98)</f>
        <v/>
      </c>
      <c r="C94" t="str">
        <f>IF(Einzelkür!D98="","",Einzelkür!D98)</f>
        <v/>
      </c>
      <c r="D94" t="str">
        <f>IF(Einzelkür!E98="","",Einzelkür!E98)</f>
        <v/>
      </c>
      <c r="E94" t="str">
        <f>IF(Einzelkür!B98="","",'allg. Daten'!$C$6)</f>
        <v/>
      </c>
      <c r="F94" s="27"/>
      <c r="G94" s="27" t="str">
        <f>IF(Einzelkür!A98&gt;0,VLOOKUP(Einzelkür!A98,Meldeformular!$A$9:$AG$108,4),"")</f>
        <v/>
      </c>
      <c r="H94" s="48" t="str">
        <f t="shared" si="3"/>
        <v xml:space="preserve"> </v>
      </c>
      <c r="I94" s="48" t="str">
        <f t="shared" si="4"/>
        <v xml:space="preserve"> </v>
      </c>
      <c r="J94" s="55" t="str">
        <f>IF(Einzelkür!A98&gt;0,VLOOKUP(Einzelkür!A98,Meldeformular!$A$9:$AG$108,5),"")</f>
        <v/>
      </c>
    </row>
    <row r="95" spans="1:10" x14ac:dyDescent="0.25">
      <c r="A95" t="str">
        <f>IF(Einzelkür!B99="","",Einzelkür!B99)</f>
        <v/>
      </c>
      <c r="B95" t="str">
        <f>IF(Einzelkür!C99="","",Einzelkür!C99)</f>
        <v/>
      </c>
      <c r="C95" t="str">
        <f>IF(Einzelkür!D99="","",Einzelkür!D99)</f>
        <v/>
      </c>
      <c r="D95" t="str">
        <f>IF(Einzelkür!E99="","",Einzelkür!E99)</f>
        <v/>
      </c>
      <c r="E95" t="str">
        <f>IF(Einzelkür!B99="","",'allg. Daten'!$C$6)</f>
        <v/>
      </c>
      <c r="F95" s="27"/>
      <c r="G95" s="27" t="str">
        <f>IF(Einzelkür!A99&gt;0,VLOOKUP(Einzelkür!A99,Meldeformular!$A$9:$AG$108,4),"")</f>
        <v/>
      </c>
      <c r="H95" s="48" t="str">
        <f t="shared" si="3"/>
        <v xml:space="preserve"> </v>
      </c>
      <c r="I95" s="48" t="str">
        <f t="shared" si="4"/>
        <v xml:space="preserve"> </v>
      </c>
      <c r="J95" s="55" t="str">
        <f>IF(Einzelkür!A99&gt;0,VLOOKUP(Einzelkür!A99,Meldeformular!$A$9:$AG$108,5),"")</f>
        <v/>
      </c>
    </row>
    <row r="96" spans="1:10" x14ac:dyDescent="0.25">
      <c r="A96" t="str">
        <f>IF(Einzelkür!B100="","",Einzelkür!B100)</f>
        <v/>
      </c>
      <c r="B96" t="str">
        <f>IF(Einzelkür!C100="","",Einzelkür!C100)</f>
        <v/>
      </c>
      <c r="C96" t="str">
        <f>IF(Einzelkür!D100="","",Einzelkür!D100)</f>
        <v/>
      </c>
      <c r="D96" t="str">
        <f>IF(Einzelkür!E100="","",Einzelkür!E100)</f>
        <v/>
      </c>
      <c r="E96" t="str">
        <f>IF(Einzelkür!B100="","",'allg. Daten'!$C$6)</f>
        <v/>
      </c>
      <c r="F96" s="27"/>
      <c r="G96" s="27" t="str">
        <f>IF(Einzelkür!A100&gt;0,VLOOKUP(Einzelkür!A100,Meldeformular!$A$9:$AG$108,4),"")</f>
        <v/>
      </c>
      <c r="H96" s="48" t="str">
        <f t="shared" si="3"/>
        <v xml:space="preserve"> </v>
      </c>
      <c r="I96" s="48" t="str">
        <f t="shared" si="4"/>
        <v xml:space="preserve"> </v>
      </c>
      <c r="J96" s="55" t="str">
        <f>IF(Einzelkür!A100&gt;0,VLOOKUP(Einzelkür!A100,Meldeformular!$A$9:$AG$108,5),"")</f>
        <v/>
      </c>
    </row>
    <row r="97" spans="1:10" x14ac:dyDescent="0.25">
      <c r="A97" t="str">
        <f>IF(Einzelkür!B101="","",Einzelkür!B101)</f>
        <v/>
      </c>
      <c r="B97" t="str">
        <f>IF(Einzelkür!C101="","",Einzelkür!C101)</f>
        <v/>
      </c>
      <c r="C97" t="str">
        <f>IF(Einzelkür!D101="","",Einzelkür!D101)</f>
        <v/>
      </c>
      <c r="D97" t="str">
        <f>IF(Einzelkür!E101="","",Einzelkür!E101)</f>
        <v/>
      </c>
      <c r="E97" t="str">
        <f>IF(Einzelkür!B101="","",'allg. Daten'!$C$6)</f>
        <v/>
      </c>
      <c r="F97" s="27"/>
      <c r="G97" s="27" t="str">
        <f>IF(Einzelkür!A101&gt;0,VLOOKUP(Einzelkür!A101,Meldeformular!$A$9:$AG$108,4),"")</f>
        <v/>
      </c>
      <c r="H97" s="48" t="str">
        <f t="shared" si="3"/>
        <v xml:space="preserve"> </v>
      </c>
      <c r="I97" s="48" t="str">
        <f t="shared" si="4"/>
        <v xml:space="preserve"> </v>
      </c>
      <c r="J97" s="55" t="str">
        <f>IF(Einzelkür!A101&gt;0,VLOOKUP(Einzelkür!A101,Meldeformular!$A$9:$AG$108,5),"")</f>
        <v/>
      </c>
    </row>
    <row r="98" spans="1:10" x14ac:dyDescent="0.25">
      <c r="A98" t="str">
        <f>IF(Einzelkür!B102="","",Einzelkür!B102)</f>
        <v/>
      </c>
      <c r="B98" t="str">
        <f>IF(Einzelkür!C102="","",Einzelkür!C102)</f>
        <v/>
      </c>
      <c r="C98" t="str">
        <f>IF(Einzelkür!D102="","",Einzelkür!D102)</f>
        <v/>
      </c>
      <c r="D98" t="str">
        <f>IF(Einzelkür!E102="","",Einzelkür!E102)</f>
        <v/>
      </c>
      <c r="E98" t="str">
        <f>IF(Einzelkür!B102="","",'allg. Daten'!$C$6)</f>
        <v/>
      </c>
      <c r="F98" s="27"/>
      <c r="G98" s="27" t="str">
        <f>IF(Einzelkür!A102&gt;0,VLOOKUP(Einzelkür!A102,Meldeformular!$A$9:$AG$108,4),"")</f>
        <v/>
      </c>
      <c r="H98" s="48" t="str">
        <f t="shared" si="3"/>
        <v xml:space="preserve"> </v>
      </c>
      <c r="I98" s="48" t="str">
        <f t="shared" si="4"/>
        <v xml:space="preserve"> </v>
      </c>
      <c r="J98" s="55" t="str">
        <f>IF(Einzelkür!A102&gt;0,VLOOKUP(Einzelkür!A102,Meldeformular!$A$9:$AG$108,5),"")</f>
        <v/>
      </c>
    </row>
    <row r="99" spans="1:10" x14ac:dyDescent="0.25">
      <c r="A99" t="str">
        <f>IF(Einzelkür!B103="","",Einzelkür!B103)</f>
        <v/>
      </c>
      <c r="B99" t="str">
        <f>IF(Einzelkür!C103="","",Einzelkür!C103)</f>
        <v/>
      </c>
      <c r="C99" t="str">
        <f>IF(Einzelkür!D103="","",Einzelkür!D103)</f>
        <v/>
      </c>
      <c r="D99" t="str">
        <f>IF(Einzelkür!E103="","",Einzelkür!E103)</f>
        <v/>
      </c>
      <c r="E99" t="str">
        <f>IF(Einzelkür!B103="","",'allg. Daten'!$C$6)</f>
        <v/>
      </c>
      <c r="F99" s="27"/>
      <c r="G99" s="27" t="str">
        <f>IF(Einzelkür!A103&gt;0,VLOOKUP(Einzelkür!A103,Meldeformular!$A$9:$AG$108,4),"")</f>
        <v/>
      </c>
      <c r="H99" s="48" t="str">
        <f t="shared" si="3"/>
        <v xml:space="preserve"> </v>
      </c>
      <c r="I99" s="48" t="str">
        <f t="shared" si="4"/>
        <v xml:space="preserve"> </v>
      </c>
      <c r="J99" s="55" t="str">
        <f>IF(Einzelkür!A103&gt;0,VLOOKUP(Einzelkür!A103,Meldeformular!$A$9:$AG$108,5),"")</f>
        <v/>
      </c>
    </row>
    <row r="100" spans="1:10" x14ac:dyDescent="0.25">
      <c r="A100" t="str">
        <f>IF(Einzelkür!B104="","",Einzelkür!B104)</f>
        <v/>
      </c>
      <c r="B100" t="str">
        <f>IF(Einzelkür!C104="","",Einzelkür!C104)</f>
        <v/>
      </c>
      <c r="C100" t="str">
        <f>IF(Einzelkür!D104="","",Einzelkür!D104)</f>
        <v/>
      </c>
      <c r="D100" t="str">
        <f>IF(Einzelkür!E104="","",Einzelkür!E104)</f>
        <v/>
      </c>
      <c r="E100" t="str">
        <f>IF(Einzelkür!B104="","",'allg. Daten'!$C$6)</f>
        <v/>
      </c>
      <c r="F100" s="27"/>
      <c r="G100" s="27" t="str">
        <f>IF(Einzelkür!A104&gt;0,VLOOKUP(Einzelkür!A104,Meldeformular!$A$9:$AG$108,4),"")</f>
        <v/>
      </c>
      <c r="H100" s="48" t="str">
        <f t="shared" si="3"/>
        <v xml:space="preserve"> </v>
      </c>
      <c r="I100" s="48" t="str">
        <f t="shared" si="4"/>
        <v xml:space="preserve"> </v>
      </c>
      <c r="J100" s="55" t="str">
        <f>IF(Einzelkür!A104&gt;0,VLOOKUP(Einzelkür!A104,Meldeformular!$A$9:$AG$108,5),"")</f>
        <v/>
      </c>
    </row>
    <row r="101" spans="1:10" x14ac:dyDescent="0.25">
      <c r="A101" t="str">
        <f>IF(Einzelkür!B105="","",Einzelkür!B105)</f>
        <v/>
      </c>
      <c r="B101" t="str">
        <f>IF(Einzelkür!C105="","",Einzelkür!C105)</f>
        <v/>
      </c>
      <c r="C101" t="str">
        <f>IF(Einzelkür!D105="","",Einzelkür!D105)</f>
        <v/>
      </c>
      <c r="D101" t="str">
        <f>IF(Einzelkür!E105="","",Einzelkür!E105)</f>
        <v/>
      </c>
      <c r="E101" t="str">
        <f>IF(Einzelkür!B105="","",'allg. Daten'!$C$6)</f>
        <v/>
      </c>
      <c r="F101" s="27"/>
      <c r="G101" s="27" t="str">
        <f>IF(Einzelkür!A105&gt;0,VLOOKUP(Einzelkür!A105,Meldeformular!$A$9:$AG$108,4),"")</f>
        <v/>
      </c>
      <c r="H101" s="48" t="str">
        <f t="shared" si="3"/>
        <v xml:space="preserve"> </v>
      </c>
      <c r="I101" s="48" t="str">
        <f t="shared" si="4"/>
        <v xml:space="preserve"> </v>
      </c>
      <c r="J101" s="55" t="str">
        <f>IF(Einzelkür!A105&gt;0,VLOOKUP(Einzelkür!A105,Meldeformular!$A$9:$AG$108,5),"")</f>
        <v/>
      </c>
    </row>
    <row r="102" spans="1:10" x14ac:dyDescent="0.25">
      <c r="A102" t="str">
        <f>IF(Einzelkür!B106="","",Einzelkür!B106)</f>
        <v/>
      </c>
      <c r="B102" t="str">
        <f>IF(Einzelkür!C106="","",Einzelkür!C106)</f>
        <v/>
      </c>
      <c r="C102" t="str">
        <f>IF(Einzelkür!D106="","",Einzelkür!D106)</f>
        <v/>
      </c>
      <c r="D102" t="str">
        <f>IF(Einzelkür!E106="","",Einzelkür!E106)</f>
        <v/>
      </c>
      <c r="E102" t="str">
        <f>IF(Einzelkür!B106="","",'allg. Daten'!$C$6)</f>
        <v/>
      </c>
      <c r="F102" s="27"/>
      <c r="G102" s="27" t="str">
        <f>IF(Einzelkür!A106&gt;0,VLOOKUP(Einzelkür!A106,Meldeformular!$A$9:$AG$108,4),"")</f>
        <v/>
      </c>
      <c r="H102" s="48" t="str">
        <f t="shared" si="3"/>
        <v xml:space="preserve"> </v>
      </c>
      <c r="I102" s="48" t="str">
        <f t="shared" si="4"/>
        <v xml:space="preserve"> </v>
      </c>
      <c r="J102" s="55" t="str">
        <f>IF(Einzelkür!A106&gt;0,VLOOKUP(Einzelkür!A106,Meldeformular!$A$9:$AG$108,5),"")</f>
        <v/>
      </c>
    </row>
    <row r="103" spans="1:10" x14ac:dyDescent="0.25">
      <c r="A103" t="str">
        <f>IF(Einzelkür!B107="","",Einzelkür!B107)</f>
        <v/>
      </c>
      <c r="B103" t="str">
        <f>IF(Einzelkür!C107="","",Einzelkür!C107)</f>
        <v/>
      </c>
      <c r="C103" t="str">
        <f>IF(Einzelkür!D107="","",Einzelkür!D107)</f>
        <v/>
      </c>
      <c r="D103" t="str">
        <f>IF(Einzelkür!E107="","",Einzelkür!E107)</f>
        <v/>
      </c>
      <c r="E103" t="str">
        <f>IF(Einzelkür!B107="","",'allg. Daten'!$C$6)</f>
        <v/>
      </c>
      <c r="F103" s="27"/>
      <c r="G103" s="27" t="str">
        <f>IF(Einzelkür!A107&gt;0,VLOOKUP(Einzelkür!A107,Meldeformular!$A$9:$AG$108,4),"")</f>
        <v/>
      </c>
      <c r="H103" s="48" t="str">
        <f t="shared" si="3"/>
        <v xml:space="preserve"> </v>
      </c>
      <c r="I103" s="48" t="str">
        <f t="shared" si="4"/>
        <v xml:space="preserve"> </v>
      </c>
      <c r="J103" s="55" t="str">
        <f>IF(Einzelkür!A107&gt;0,VLOOKUP(Einzelkür!A107,Meldeformular!$A$9:$AG$108,5),"")</f>
        <v/>
      </c>
    </row>
  </sheetData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D89E3-AC4E-4BCA-A50F-FAE838020EF3}">
  <sheetPr published="0" codeName="Tabelle11"/>
  <dimension ref="A2:K28"/>
  <sheetViews>
    <sheetView workbookViewId="0"/>
  </sheetViews>
  <sheetFormatPr defaultColWidth="11.42578125" defaultRowHeight="15" x14ac:dyDescent="0.25"/>
  <cols>
    <col min="7" max="7" width="15.140625" bestFit="1" customWidth="1"/>
    <col min="8" max="8" width="16.28515625" bestFit="1" customWidth="1"/>
    <col min="10" max="10" width="17.28515625" bestFit="1" customWidth="1"/>
  </cols>
  <sheetData>
    <row r="2" spans="1:11" x14ac:dyDescent="0.25">
      <c r="A2" s="49" t="s">
        <v>23</v>
      </c>
      <c r="B2" s="49" t="s">
        <v>24</v>
      </c>
      <c r="C2" s="49" t="s">
        <v>27</v>
      </c>
      <c r="D2" s="49" t="s">
        <v>149</v>
      </c>
      <c r="E2" s="49" t="s">
        <v>150</v>
      </c>
      <c r="F2" s="49" t="s">
        <v>151</v>
      </c>
      <c r="G2" s="49" t="s">
        <v>152</v>
      </c>
      <c r="H2" s="49" t="s">
        <v>2</v>
      </c>
      <c r="I2" s="49" t="s">
        <v>153</v>
      </c>
      <c r="J2" s="47" t="s">
        <v>146</v>
      </c>
      <c r="K2" s="49" t="s">
        <v>154</v>
      </c>
    </row>
    <row r="3" spans="1:11" x14ac:dyDescent="0.25">
      <c r="A3" t="str">
        <f>Paarkür!C8</f>
        <v/>
      </c>
      <c r="B3" t="str">
        <f>Paarkür!D8</f>
        <v/>
      </c>
      <c r="C3" t="str">
        <f>Paarkür!E8</f>
        <v/>
      </c>
      <c r="D3" t="str">
        <f>Paarkür!C9</f>
        <v/>
      </c>
      <c r="E3" t="str">
        <f>Paarkür!D9</f>
        <v/>
      </c>
      <c r="F3" t="str">
        <f>Paarkür!E9</f>
        <v/>
      </c>
      <c r="G3" t="str">
        <f>IF(ISBLANK(A3),"",Paarkür!C6)</f>
        <v>Paarkürname 1</v>
      </c>
      <c r="H3" t="str">
        <f>IF(ISBLANK(A3),"",'allg. Daten'!$C$6)</f>
        <v>Vereinsname</v>
      </c>
      <c r="I3" s="3" t="e">
        <f>IF(ISBLANK(A3),"",VLOOKUP(K3,Variable!$D$4:$E$83,2,FALSE))</f>
        <v>#N/A</v>
      </c>
      <c r="J3" s="48" t="str">
        <f t="shared" ref="J3:J13" si="0">IF(ISBLANK(A3),"",CONCATENATE(A3," / ",D3))</f>
        <v xml:space="preserve"> / </v>
      </c>
      <c r="K3" t="str">
        <f t="shared" ref="K3:K14" si="1">IF(C3&gt;F3,C3,F3)</f>
        <v/>
      </c>
    </row>
    <row r="4" spans="1:11" x14ac:dyDescent="0.25">
      <c r="A4" t="str">
        <f>Paarkür!I8</f>
        <v/>
      </c>
      <c r="B4" t="str">
        <f>Paarkür!J8</f>
        <v/>
      </c>
      <c r="C4" t="str">
        <f>Paarkür!K8</f>
        <v/>
      </c>
      <c r="D4" t="str">
        <f>Paarkür!I9</f>
        <v/>
      </c>
      <c r="E4" t="str">
        <f>Paarkür!J9</f>
        <v/>
      </c>
      <c r="F4" t="str">
        <f>Paarkür!K9</f>
        <v/>
      </c>
      <c r="G4" t="str">
        <f>IF(ISBLANK(A4),"",Paarkür!I6)</f>
        <v>Paarkürname 2</v>
      </c>
      <c r="H4" t="str">
        <f>IF(ISBLANK(A4),"",'allg. Daten'!$C$6)</f>
        <v>Vereinsname</v>
      </c>
      <c r="I4" s="3" t="e">
        <f>IF(ISBLANK(A4),"",VLOOKUP(K4,Variable!$D$4:$E$83,2,FALSE))</f>
        <v>#N/A</v>
      </c>
      <c r="J4" s="48" t="str">
        <f t="shared" si="0"/>
        <v xml:space="preserve"> / </v>
      </c>
      <c r="K4" t="str">
        <f t="shared" si="1"/>
        <v/>
      </c>
    </row>
    <row r="5" spans="1:11" x14ac:dyDescent="0.25">
      <c r="A5" t="str">
        <f>Paarkür!C13</f>
        <v/>
      </c>
      <c r="B5" t="str">
        <f>Paarkür!D13</f>
        <v/>
      </c>
      <c r="C5" t="str">
        <f>Paarkür!E13</f>
        <v/>
      </c>
      <c r="D5" t="str">
        <f>Paarkür!C14</f>
        <v/>
      </c>
      <c r="E5" t="str">
        <f>Paarkür!D14</f>
        <v/>
      </c>
      <c r="F5" t="str">
        <f>Paarkür!E14</f>
        <v/>
      </c>
      <c r="G5" t="str">
        <f>IF(ISBLANK(A5),"",Paarkür!C11)</f>
        <v>Paarkürname 3</v>
      </c>
      <c r="H5" t="str">
        <f>IF(ISBLANK(A5),"",'allg. Daten'!$C$6)</f>
        <v>Vereinsname</v>
      </c>
      <c r="I5" s="3" t="e">
        <f>IF(ISBLANK(A5),"",VLOOKUP(K5,Variable!$D$4:$E$83,2,FALSE))</f>
        <v>#N/A</v>
      </c>
      <c r="J5" s="48" t="str">
        <f t="shared" si="0"/>
        <v xml:space="preserve"> / </v>
      </c>
      <c r="K5" t="str">
        <f t="shared" si="1"/>
        <v/>
      </c>
    </row>
    <row r="6" spans="1:11" x14ac:dyDescent="0.25">
      <c r="A6" t="str">
        <f>Paarkür!I13</f>
        <v/>
      </c>
      <c r="B6" t="str">
        <f>Paarkür!J13</f>
        <v/>
      </c>
      <c r="C6" t="str">
        <f>Paarkür!K13</f>
        <v/>
      </c>
      <c r="D6" t="str">
        <f>Paarkür!I14</f>
        <v/>
      </c>
      <c r="E6" t="str">
        <f>Paarkür!J14</f>
        <v/>
      </c>
      <c r="F6" t="str">
        <f>Paarkür!K14</f>
        <v/>
      </c>
      <c r="G6" t="str">
        <f>IF(ISBLANK(A6),"",Paarkür!I11)</f>
        <v>Paarkürname 4</v>
      </c>
      <c r="H6" t="str">
        <f>IF(ISBLANK(A6),"",'allg. Daten'!$C$6)</f>
        <v>Vereinsname</v>
      </c>
      <c r="I6" s="3" t="e">
        <f>IF(ISBLANK(A6),"",VLOOKUP(K6,Variable!$D$4:$E$83,2,FALSE))</f>
        <v>#N/A</v>
      </c>
      <c r="J6" s="48" t="str">
        <f t="shared" si="0"/>
        <v xml:space="preserve"> / </v>
      </c>
      <c r="K6" t="str">
        <f t="shared" si="1"/>
        <v/>
      </c>
    </row>
    <row r="7" spans="1:11" x14ac:dyDescent="0.25">
      <c r="A7" t="str">
        <f>Paarkür!C18</f>
        <v/>
      </c>
      <c r="B7" t="str">
        <f>Paarkür!D18</f>
        <v/>
      </c>
      <c r="C7" t="str">
        <f>Paarkür!E18</f>
        <v/>
      </c>
      <c r="D7" t="str">
        <f>Paarkür!C19</f>
        <v/>
      </c>
      <c r="E7" t="str">
        <f>Paarkür!D19</f>
        <v/>
      </c>
      <c r="F7" t="str">
        <f>Paarkür!E19</f>
        <v/>
      </c>
      <c r="G7" t="str">
        <f>IF(ISBLANK(A7),"",Paarkür!C16)</f>
        <v>Paarkürname 5</v>
      </c>
      <c r="H7" t="str">
        <f>IF(ISBLANK(A7),"",'allg. Daten'!$C$6)</f>
        <v>Vereinsname</v>
      </c>
      <c r="I7" s="3" t="e">
        <f>IF(ISBLANK(A7),"",VLOOKUP(K7,Variable!$D$4:$E$83,2,FALSE))</f>
        <v>#N/A</v>
      </c>
      <c r="J7" s="48" t="str">
        <f t="shared" si="0"/>
        <v xml:space="preserve"> / </v>
      </c>
      <c r="K7" t="str">
        <f t="shared" si="1"/>
        <v/>
      </c>
    </row>
    <row r="8" spans="1:11" x14ac:dyDescent="0.25">
      <c r="A8" t="str">
        <f>Paarkür!I18</f>
        <v/>
      </c>
      <c r="B8" t="str">
        <f>Paarkür!J18</f>
        <v/>
      </c>
      <c r="C8" t="str">
        <f>Paarkür!K18</f>
        <v/>
      </c>
      <c r="D8" t="str">
        <f>Paarkür!I19</f>
        <v/>
      </c>
      <c r="E8" t="str">
        <f>Paarkür!J19</f>
        <v/>
      </c>
      <c r="F8" t="str">
        <f>Paarkür!K19</f>
        <v/>
      </c>
      <c r="G8" t="str">
        <f>IF(ISBLANK(A8),"",Paarkür!I16)</f>
        <v>Paarkürname 6</v>
      </c>
      <c r="H8" t="str">
        <f>IF(ISBLANK(A8),"",'allg. Daten'!$C$6)</f>
        <v>Vereinsname</v>
      </c>
      <c r="I8" s="3" t="e">
        <f>IF(ISBLANK(A8),"",VLOOKUP(K8,Variable!$D$4:$E$83,2,FALSE))</f>
        <v>#N/A</v>
      </c>
      <c r="J8" s="48" t="str">
        <f t="shared" si="0"/>
        <v xml:space="preserve"> / </v>
      </c>
      <c r="K8" t="str">
        <f t="shared" si="1"/>
        <v/>
      </c>
    </row>
    <row r="9" spans="1:11" x14ac:dyDescent="0.25">
      <c r="A9" t="str">
        <f>Paarkür!C23</f>
        <v/>
      </c>
      <c r="B9" t="str">
        <f>Paarkür!D23</f>
        <v/>
      </c>
      <c r="C9" t="str">
        <f>Paarkür!E23</f>
        <v/>
      </c>
      <c r="D9" t="str">
        <f>Paarkür!C24</f>
        <v/>
      </c>
      <c r="E9" t="str">
        <f>Paarkür!D24</f>
        <v/>
      </c>
      <c r="F9" t="str">
        <f>Paarkür!E24</f>
        <v/>
      </c>
      <c r="G9" t="str">
        <f>IF(ISBLANK(A9),"",Paarkür!C21)</f>
        <v>Paarkürname 7</v>
      </c>
      <c r="H9" t="str">
        <f>IF(ISBLANK(A9),"",'allg. Daten'!$C$6)</f>
        <v>Vereinsname</v>
      </c>
      <c r="I9" s="3" t="e">
        <f>IF(ISBLANK(A9),"",VLOOKUP(K9,Variable!$D$4:$E$83,2,FALSE))</f>
        <v>#N/A</v>
      </c>
      <c r="J9" s="48" t="str">
        <f t="shared" si="0"/>
        <v xml:space="preserve"> / </v>
      </c>
      <c r="K9" t="str">
        <f t="shared" si="1"/>
        <v/>
      </c>
    </row>
    <row r="10" spans="1:11" x14ac:dyDescent="0.25">
      <c r="A10" t="str">
        <f>Paarkür!I23</f>
        <v/>
      </c>
      <c r="B10" t="str">
        <f>Paarkür!J23</f>
        <v/>
      </c>
      <c r="C10" t="str">
        <f>Paarkür!K23</f>
        <v/>
      </c>
      <c r="D10" t="str">
        <f>Paarkür!I24</f>
        <v/>
      </c>
      <c r="E10" t="str">
        <f>Paarkür!J24</f>
        <v/>
      </c>
      <c r="F10" t="str">
        <f>Paarkür!K24</f>
        <v/>
      </c>
      <c r="G10" t="str">
        <f>IF(ISBLANK(A10),"",Paarkür!I21)</f>
        <v>Paarkürname 8</v>
      </c>
      <c r="H10" t="str">
        <f>IF(ISBLANK(A10),"",'allg. Daten'!$C$6)</f>
        <v>Vereinsname</v>
      </c>
      <c r="I10" s="3" t="e">
        <f>IF(ISBLANK(A10),"",VLOOKUP(K10,Variable!$D$4:$E$83,2,FALSE))</f>
        <v>#N/A</v>
      </c>
      <c r="J10" s="48" t="str">
        <f t="shared" si="0"/>
        <v xml:space="preserve"> / </v>
      </c>
      <c r="K10" t="str">
        <f t="shared" si="1"/>
        <v/>
      </c>
    </row>
    <row r="11" spans="1:11" x14ac:dyDescent="0.25">
      <c r="A11" t="str">
        <f>Paarkür!C28</f>
        <v/>
      </c>
      <c r="B11" t="str">
        <f>Paarkür!D28</f>
        <v/>
      </c>
      <c r="C11" t="str">
        <f>Paarkür!E28</f>
        <v/>
      </c>
      <c r="D11" t="str">
        <f>Paarkür!C29</f>
        <v/>
      </c>
      <c r="E11" t="str">
        <f>Paarkür!D29</f>
        <v/>
      </c>
      <c r="F11" t="str">
        <f>Paarkür!E29</f>
        <v/>
      </c>
      <c r="G11" t="str">
        <f>IF(ISBLANK(A11),"",Paarkür!C26)</f>
        <v>Paarkürname 9</v>
      </c>
      <c r="H11" t="str">
        <f>IF(ISBLANK(A11),"",'allg. Daten'!$C$6)</f>
        <v>Vereinsname</v>
      </c>
      <c r="I11" s="3" t="e">
        <f>IF(ISBLANK(A11),"",VLOOKUP(K11,Variable!$D$4:$E$83,2,FALSE))</f>
        <v>#N/A</v>
      </c>
      <c r="J11" s="48" t="str">
        <f t="shared" si="0"/>
        <v xml:space="preserve"> / </v>
      </c>
      <c r="K11" t="str">
        <f t="shared" si="1"/>
        <v/>
      </c>
    </row>
    <row r="12" spans="1:11" x14ac:dyDescent="0.25">
      <c r="A12" t="str">
        <f>Paarkür!I28</f>
        <v/>
      </c>
      <c r="B12" t="str">
        <f>Paarkür!J28</f>
        <v/>
      </c>
      <c r="C12" t="str">
        <f>Paarkür!K28</f>
        <v/>
      </c>
      <c r="D12" t="str">
        <f>Paarkür!I29</f>
        <v/>
      </c>
      <c r="E12" t="str">
        <f>Paarkür!J29</f>
        <v/>
      </c>
      <c r="F12" t="str">
        <f>Paarkür!K29</f>
        <v/>
      </c>
      <c r="G12" t="str">
        <f>IF(ISBLANK(A12),"",Paarkür!I26)</f>
        <v>Paarkürname 10</v>
      </c>
      <c r="H12" t="str">
        <f>IF(ISBLANK(A12),"",'allg. Daten'!$C$6)</f>
        <v>Vereinsname</v>
      </c>
      <c r="I12" s="3" t="e">
        <f>IF(ISBLANK(A12),"",VLOOKUP(K12,Variable!$D$4:$E$83,2,FALSE))</f>
        <v>#N/A</v>
      </c>
      <c r="J12" s="48" t="str">
        <f t="shared" si="0"/>
        <v xml:space="preserve"> / </v>
      </c>
      <c r="K12" t="str">
        <f t="shared" si="1"/>
        <v/>
      </c>
    </row>
    <row r="13" spans="1:11" x14ac:dyDescent="0.25">
      <c r="A13" t="str">
        <f>Paarkür!C33</f>
        <v/>
      </c>
      <c r="B13" t="str">
        <f>Paarkür!D33</f>
        <v/>
      </c>
      <c r="C13" t="str">
        <f>Paarkür!E33</f>
        <v/>
      </c>
      <c r="D13" t="str">
        <f>Paarkür!C34</f>
        <v/>
      </c>
      <c r="E13" t="str">
        <f>Paarkür!D34</f>
        <v/>
      </c>
      <c r="F13" t="str">
        <f>Paarkür!E34</f>
        <v/>
      </c>
      <c r="G13" t="str">
        <f>IF(ISBLANK(A13),"",Paarkür!C31)</f>
        <v>Paarkürname 11</v>
      </c>
      <c r="H13" t="str">
        <f>IF(ISBLANK(A13),"",'allg. Daten'!$C$6)</f>
        <v>Vereinsname</v>
      </c>
      <c r="I13" s="3" t="e">
        <f>IF(ISBLANK(A13),"",VLOOKUP(K13,Variable!$D$4:$E$83,2,FALSE))</f>
        <v>#N/A</v>
      </c>
      <c r="J13" s="48" t="str">
        <f t="shared" si="0"/>
        <v xml:space="preserve"> / </v>
      </c>
      <c r="K13" t="str">
        <f t="shared" si="1"/>
        <v/>
      </c>
    </row>
    <row r="14" spans="1:11" x14ac:dyDescent="0.25">
      <c r="A14" t="str">
        <f>Paarkür!I33</f>
        <v/>
      </c>
      <c r="B14" t="str">
        <f>Paarkür!J33</f>
        <v/>
      </c>
      <c r="C14" t="str">
        <f>Paarkür!K33</f>
        <v/>
      </c>
      <c r="D14" t="str">
        <f>Paarkür!I34</f>
        <v/>
      </c>
      <c r="E14" t="str">
        <f>Paarkür!J34</f>
        <v/>
      </c>
      <c r="F14" t="str">
        <f>Paarkür!K34</f>
        <v/>
      </c>
      <c r="G14" t="str">
        <f>IF(ISBLANK(A14),"",Paarkür!I31)</f>
        <v>Paarkürname 12</v>
      </c>
      <c r="H14" t="str">
        <f>IF(ISBLANK(A14),"",'allg. Daten'!$C$6)</f>
        <v>Vereinsname</v>
      </c>
      <c r="I14" s="3" t="e">
        <f>IF(ISBLANK(A14),"",VLOOKUP(K14,Variable!$D$4:$E$83,2,FALSE))</f>
        <v>#N/A</v>
      </c>
      <c r="J14" s="48" t="str">
        <f>IF(ISBLANK(A14),"",CONCATENATE(A14," / ",D14))</f>
        <v xml:space="preserve"> / </v>
      </c>
      <c r="K14" t="str">
        <f t="shared" si="1"/>
        <v/>
      </c>
    </row>
    <row r="15" spans="1:11" x14ac:dyDescent="0.25">
      <c r="B15" t="str">
        <f>Paarkür!D38</f>
        <v/>
      </c>
      <c r="C15" t="str">
        <f>Paarkür!E38</f>
        <v/>
      </c>
      <c r="D15" t="str">
        <f>Paarkür!C39</f>
        <v/>
      </c>
      <c r="E15" t="str">
        <f>Paarkür!D39</f>
        <v/>
      </c>
      <c r="F15" t="str">
        <f>Paarkür!E39</f>
        <v/>
      </c>
      <c r="G15" t="str">
        <f>IF(ISBLANK(A15),"",Paarkür!C36)</f>
        <v/>
      </c>
      <c r="H15" t="str">
        <f>IF(ISBLANK(A15),"",'allg. Daten'!$C$6)</f>
        <v/>
      </c>
      <c r="I15" s="3" t="str">
        <f t="shared" ref="I15:I26" si="2">IF(ISBLANK(A15),"",IF(K15&gt;=25,"AK 25+",IF(K15&gt;=23,"U25",IF(K15&gt;=21,"U23",IF(K15&gt;=19,"U21",IF(K15&gt;=17,"U19",IF(K15&gt;=15,"U17",IF(K15&gt;=13,"U15",IF(K15&gt;=11,"U13","U11")))))))))</f>
        <v/>
      </c>
      <c r="J15" s="48" t="str">
        <f t="shared" ref="J15:J26" si="3">IF(ISBLANK(A15),"",CONCATENATE(A15," / ",D15))</f>
        <v/>
      </c>
      <c r="K15" t="str">
        <f t="shared" ref="K15:K26" si="4">IF(C15&gt;F15,C15,F15)</f>
        <v/>
      </c>
    </row>
    <row r="16" spans="1:11" x14ac:dyDescent="0.25">
      <c r="B16" t="str">
        <f>Paarkür!J38</f>
        <v/>
      </c>
      <c r="C16" t="str">
        <f>Paarkür!K38</f>
        <v/>
      </c>
      <c r="D16" t="str">
        <f>Paarkür!I39</f>
        <v/>
      </c>
      <c r="E16" t="str">
        <f>Paarkür!J39</f>
        <v/>
      </c>
      <c r="F16" t="str">
        <f>Paarkür!K39</f>
        <v/>
      </c>
      <c r="G16" t="str">
        <f>IF(ISBLANK(A16),"",Paarkür!I36)</f>
        <v/>
      </c>
      <c r="H16" t="str">
        <f>IF(ISBLANK(A16),"",'allg. Daten'!$C$6)</f>
        <v/>
      </c>
      <c r="I16" s="3" t="str">
        <f t="shared" si="2"/>
        <v/>
      </c>
      <c r="J16" s="48" t="str">
        <f t="shared" si="3"/>
        <v/>
      </c>
      <c r="K16" t="str">
        <f t="shared" si="4"/>
        <v/>
      </c>
    </row>
    <row r="17" spans="2:11" x14ac:dyDescent="0.25">
      <c r="B17" t="str">
        <f>Paarkür!D43</f>
        <v/>
      </c>
      <c r="C17" t="str">
        <f>Paarkür!E43</f>
        <v/>
      </c>
      <c r="D17" t="str">
        <f>Paarkür!C44</f>
        <v/>
      </c>
      <c r="E17" t="str">
        <f>Paarkür!D44</f>
        <v/>
      </c>
      <c r="F17" t="str">
        <f>Paarkür!E44</f>
        <v/>
      </c>
      <c r="G17" t="str">
        <f>IF(ISBLANK(A17),"",Paarkür!C41)</f>
        <v/>
      </c>
      <c r="H17" t="str">
        <f>IF(ISBLANK(A17),"",'allg. Daten'!$C$6)</f>
        <v/>
      </c>
      <c r="I17" s="3" t="str">
        <f t="shared" si="2"/>
        <v/>
      </c>
      <c r="J17" s="48" t="str">
        <f t="shared" si="3"/>
        <v/>
      </c>
      <c r="K17" t="str">
        <f t="shared" si="4"/>
        <v/>
      </c>
    </row>
    <row r="18" spans="2:11" x14ac:dyDescent="0.25">
      <c r="B18" t="str">
        <f>Paarkür!J43</f>
        <v/>
      </c>
      <c r="C18" t="str">
        <f>Paarkür!K43</f>
        <v/>
      </c>
      <c r="D18" t="str">
        <f>Paarkür!I44</f>
        <v/>
      </c>
      <c r="E18" t="str">
        <f>Paarkür!J44</f>
        <v/>
      </c>
      <c r="F18" t="str">
        <f>Paarkür!K44</f>
        <v/>
      </c>
      <c r="G18" t="str">
        <f>IF(ISBLANK(A18),"",Paarkür!I41)</f>
        <v/>
      </c>
      <c r="H18" t="str">
        <f>IF(ISBLANK(A18),"",'allg. Daten'!$C$6)</f>
        <v/>
      </c>
      <c r="I18" s="3" t="str">
        <f t="shared" si="2"/>
        <v/>
      </c>
      <c r="J18" s="48" t="str">
        <f t="shared" si="3"/>
        <v/>
      </c>
      <c r="K18" t="str">
        <f t="shared" si="4"/>
        <v/>
      </c>
    </row>
    <row r="19" spans="2:11" x14ac:dyDescent="0.25">
      <c r="B19" t="str">
        <f>Paarkür!D48</f>
        <v/>
      </c>
      <c r="C19" t="str">
        <f>Paarkür!E48</f>
        <v/>
      </c>
      <c r="D19" t="str">
        <f>Paarkür!C49</f>
        <v/>
      </c>
      <c r="E19" t="str">
        <f>Paarkür!D49</f>
        <v/>
      </c>
      <c r="F19" t="str">
        <f>Paarkür!E49</f>
        <v/>
      </c>
      <c r="G19" t="str">
        <f>IF(ISBLANK(A19),"",Paarkür!C46)</f>
        <v/>
      </c>
      <c r="H19" t="str">
        <f>IF(ISBLANK(A19),"",'allg. Daten'!$C$6)</f>
        <v/>
      </c>
      <c r="I19" s="3" t="str">
        <f t="shared" si="2"/>
        <v/>
      </c>
      <c r="J19" s="48" t="str">
        <f t="shared" si="3"/>
        <v/>
      </c>
      <c r="K19" t="str">
        <f t="shared" si="4"/>
        <v/>
      </c>
    </row>
    <row r="20" spans="2:11" x14ac:dyDescent="0.25">
      <c r="B20" t="str">
        <f>Paarkür!J48</f>
        <v/>
      </c>
      <c r="C20" t="str">
        <f>Paarkür!K48</f>
        <v/>
      </c>
      <c r="D20" t="str">
        <f>Paarkür!I49</f>
        <v/>
      </c>
      <c r="E20" t="str">
        <f>Paarkür!J49</f>
        <v/>
      </c>
      <c r="F20" t="str">
        <f>Paarkür!K49</f>
        <v/>
      </c>
      <c r="G20" t="str">
        <f>IF(ISBLANK(A20),"",Paarkür!I46)</f>
        <v/>
      </c>
      <c r="H20" t="str">
        <f>IF(ISBLANK(A20),"",'allg. Daten'!$C$6)</f>
        <v/>
      </c>
      <c r="I20" s="3" t="str">
        <f t="shared" si="2"/>
        <v/>
      </c>
      <c r="J20" s="48" t="str">
        <f t="shared" si="3"/>
        <v/>
      </c>
      <c r="K20" t="str">
        <f t="shared" si="4"/>
        <v/>
      </c>
    </row>
    <row r="21" spans="2:11" x14ac:dyDescent="0.25">
      <c r="B21" t="str">
        <f>Paarkür!D53</f>
        <v/>
      </c>
      <c r="C21" t="str">
        <f>Paarkür!E53</f>
        <v/>
      </c>
      <c r="D21" t="str">
        <f>Paarkür!C54</f>
        <v/>
      </c>
      <c r="E21" t="str">
        <f>Paarkür!D54</f>
        <v/>
      </c>
      <c r="F21" t="str">
        <f>Paarkür!E54</f>
        <v/>
      </c>
      <c r="G21" t="str">
        <f>IF(ISBLANK(A21),"",Paarkür!C51)</f>
        <v/>
      </c>
      <c r="H21" t="str">
        <f>IF(ISBLANK(A21),"",'allg. Daten'!$C$6)</f>
        <v/>
      </c>
      <c r="I21" s="3" t="str">
        <f t="shared" si="2"/>
        <v/>
      </c>
      <c r="J21" s="48" t="str">
        <f t="shared" si="3"/>
        <v/>
      </c>
      <c r="K21" t="str">
        <f t="shared" si="4"/>
        <v/>
      </c>
    </row>
    <row r="22" spans="2:11" x14ac:dyDescent="0.25">
      <c r="B22" t="str">
        <f>Paarkür!J53</f>
        <v/>
      </c>
      <c r="C22" t="str">
        <f>Paarkür!K53</f>
        <v/>
      </c>
      <c r="D22" t="str">
        <f>Paarkür!I54</f>
        <v/>
      </c>
      <c r="E22" t="str">
        <f>Paarkür!J54</f>
        <v/>
      </c>
      <c r="F22" t="str">
        <f>Paarkür!K54</f>
        <v/>
      </c>
      <c r="G22" t="str">
        <f>IF(ISBLANK(A22),"",Paarkür!I51)</f>
        <v/>
      </c>
      <c r="H22" t="str">
        <f>IF(ISBLANK(A22),"",'allg. Daten'!$C$6)</f>
        <v/>
      </c>
      <c r="I22" s="3" t="str">
        <f t="shared" si="2"/>
        <v/>
      </c>
      <c r="J22" s="48" t="str">
        <f t="shared" si="3"/>
        <v/>
      </c>
      <c r="K22" t="str">
        <f t="shared" si="4"/>
        <v/>
      </c>
    </row>
    <row r="23" spans="2:11" x14ac:dyDescent="0.25">
      <c r="B23" t="str">
        <f>Paarkür!D58</f>
        <v/>
      </c>
      <c r="C23" t="str">
        <f>Paarkür!E58</f>
        <v/>
      </c>
      <c r="D23" t="str">
        <f>Paarkür!C59</f>
        <v/>
      </c>
      <c r="E23" t="str">
        <f>Paarkür!D59</f>
        <v/>
      </c>
      <c r="F23" t="str">
        <f>Paarkür!E59</f>
        <v/>
      </c>
      <c r="G23" t="str">
        <f>IF(ISBLANK(A22),"",Paarkür!C56)</f>
        <v/>
      </c>
      <c r="H23" t="str">
        <f>IF(ISBLANK(A23),"",'allg. Daten'!$C$6)</f>
        <v/>
      </c>
      <c r="I23" s="3" t="str">
        <f t="shared" si="2"/>
        <v/>
      </c>
      <c r="J23" s="48" t="str">
        <f t="shared" si="3"/>
        <v/>
      </c>
      <c r="K23" t="str">
        <f t="shared" si="4"/>
        <v/>
      </c>
    </row>
    <row r="24" spans="2:11" x14ac:dyDescent="0.25">
      <c r="B24" t="str">
        <f>Paarkür!J58</f>
        <v/>
      </c>
      <c r="C24" t="str">
        <f>Paarkür!K58</f>
        <v/>
      </c>
      <c r="D24" t="str">
        <f>Paarkür!I59</f>
        <v/>
      </c>
      <c r="E24" t="str">
        <f>Paarkür!J59</f>
        <v/>
      </c>
      <c r="F24" t="str">
        <f>Paarkür!K59</f>
        <v/>
      </c>
      <c r="G24" t="str">
        <f>IF(ISBLANK(A24),"",Paarkür!I56)</f>
        <v/>
      </c>
      <c r="H24" t="str">
        <f>IF(ISBLANK(A24),"",'allg. Daten'!$C$6)</f>
        <v/>
      </c>
      <c r="I24" s="3" t="str">
        <f t="shared" si="2"/>
        <v/>
      </c>
      <c r="J24" s="48" t="str">
        <f t="shared" si="3"/>
        <v/>
      </c>
      <c r="K24" t="str">
        <f t="shared" si="4"/>
        <v/>
      </c>
    </row>
    <row r="25" spans="2:11" x14ac:dyDescent="0.25">
      <c r="B25" t="str">
        <f>Paarkür!D63</f>
        <v/>
      </c>
      <c r="C25" t="str">
        <f>Paarkür!E63</f>
        <v/>
      </c>
      <c r="D25" t="str">
        <f>Paarkür!C64</f>
        <v/>
      </c>
      <c r="E25" t="str">
        <f>Paarkür!D64</f>
        <v/>
      </c>
      <c r="F25" t="str">
        <f>Paarkür!E64</f>
        <v/>
      </c>
      <c r="G25" t="str">
        <f>IF(ISBLANK(A25),"",Paarkür!C61)</f>
        <v/>
      </c>
      <c r="H25" t="str">
        <f>IF(ISBLANK(A25),"",'allg. Daten'!$C$6)</f>
        <v/>
      </c>
      <c r="I25" s="3" t="str">
        <f t="shared" si="2"/>
        <v/>
      </c>
      <c r="J25" s="48" t="str">
        <f t="shared" si="3"/>
        <v/>
      </c>
      <c r="K25" t="str">
        <f t="shared" si="4"/>
        <v/>
      </c>
    </row>
    <row r="26" spans="2:11" x14ac:dyDescent="0.25">
      <c r="B26" t="str">
        <f>Paarkür!J63</f>
        <v/>
      </c>
      <c r="C26" t="str">
        <f>Paarkür!K63</f>
        <v/>
      </c>
      <c r="D26" t="str">
        <f>Paarkür!I64</f>
        <v/>
      </c>
      <c r="E26" t="str">
        <f>Paarkür!J64</f>
        <v/>
      </c>
      <c r="F26" t="str">
        <f>Paarkür!K64</f>
        <v/>
      </c>
      <c r="G26" t="str">
        <f>IF(ISBLANK(A26),"",Paarkür!I61)</f>
        <v/>
      </c>
      <c r="H26" t="str">
        <f>IF(ISBLANK(A26),"",'allg. Daten'!$C$6)</f>
        <v/>
      </c>
      <c r="I26" s="3" t="str">
        <f t="shared" si="2"/>
        <v/>
      </c>
      <c r="J26" s="48" t="str">
        <f t="shared" si="3"/>
        <v/>
      </c>
      <c r="K26" t="str">
        <f t="shared" si="4"/>
        <v/>
      </c>
    </row>
    <row r="28" spans="2:11" x14ac:dyDescent="0.25">
      <c r="G28" t="str">
        <f>IF(ISBLANK(A28),"","Paarkürname")</f>
        <v/>
      </c>
    </row>
  </sheetData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F74C-069D-409A-8594-81D6B3E7A3EA}">
  <sheetPr published="0" codeName="Tabelle12"/>
  <dimension ref="A1:AC28"/>
  <sheetViews>
    <sheetView workbookViewId="0"/>
  </sheetViews>
  <sheetFormatPr defaultColWidth="11.42578125" defaultRowHeight="15" x14ac:dyDescent="0.25"/>
  <cols>
    <col min="1" max="1" width="16.28515625" bestFit="1" customWidth="1"/>
    <col min="2" max="2" width="22.5703125" bestFit="1" customWidth="1"/>
    <col min="3" max="3" width="10.85546875" bestFit="1" customWidth="1"/>
    <col min="4" max="4" width="12.7109375" bestFit="1" customWidth="1"/>
    <col min="8" max="8" width="5.42578125" bestFit="1" customWidth="1"/>
    <col min="11" max="11" width="4.85546875" customWidth="1"/>
    <col min="14" max="14" width="5.42578125" bestFit="1" customWidth="1"/>
    <col min="17" max="17" width="5.42578125" bestFit="1" customWidth="1"/>
    <col min="20" max="20" width="5.42578125" bestFit="1" customWidth="1"/>
    <col min="23" max="23" width="5.42578125" bestFit="1" customWidth="1"/>
    <col min="26" max="26" width="5.42578125" bestFit="1" customWidth="1"/>
    <col min="29" max="29" width="5.42578125" bestFit="1" customWidth="1"/>
  </cols>
  <sheetData>
    <row r="1" spans="1:29" x14ac:dyDescent="0.25">
      <c r="F1" s="233" t="s">
        <v>155</v>
      </c>
      <c r="G1" s="233"/>
      <c r="H1" s="233"/>
      <c r="I1" s="233" t="s">
        <v>156</v>
      </c>
      <c r="J1" s="233"/>
      <c r="K1" s="233"/>
      <c r="L1" s="233" t="s">
        <v>157</v>
      </c>
      <c r="M1" s="233"/>
      <c r="N1" s="233"/>
      <c r="O1" s="233" t="s">
        <v>158</v>
      </c>
      <c r="P1" s="233"/>
      <c r="Q1" s="233"/>
      <c r="R1" s="233" t="s">
        <v>159</v>
      </c>
      <c r="S1" s="233"/>
      <c r="T1" s="233"/>
      <c r="U1" s="233" t="s">
        <v>160</v>
      </c>
      <c r="V1" s="233"/>
      <c r="W1" s="233"/>
      <c r="X1" s="233" t="s">
        <v>161</v>
      </c>
      <c r="Y1" s="233"/>
      <c r="Z1" s="233"/>
      <c r="AA1" s="233" t="s">
        <v>162</v>
      </c>
      <c r="AB1" s="233"/>
      <c r="AC1" s="233"/>
    </row>
    <row r="2" spans="1:29" x14ac:dyDescent="0.25">
      <c r="A2" s="49" t="s">
        <v>2</v>
      </c>
      <c r="B2" s="49" t="s">
        <v>163</v>
      </c>
      <c r="C2" s="49" t="s">
        <v>153</v>
      </c>
      <c r="D2" s="49" t="s">
        <v>164</v>
      </c>
      <c r="E2" s="49"/>
      <c r="F2" s="50" t="s">
        <v>23</v>
      </c>
      <c r="G2" s="50" t="s">
        <v>24</v>
      </c>
      <c r="H2" s="51" t="s">
        <v>27</v>
      </c>
      <c r="I2" s="50" t="s">
        <v>23</v>
      </c>
      <c r="J2" s="50" t="s">
        <v>24</v>
      </c>
      <c r="K2" s="51" t="s">
        <v>27</v>
      </c>
      <c r="L2" s="50" t="s">
        <v>23</v>
      </c>
      <c r="M2" s="50" t="s">
        <v>24</v>
      </c>
      <c r="N2" s="51" t="s">
        <v>27</v>
      </c>
      <c r="O2" s="50" t="s">
        <v>23</v>
      </c>
      <c r="P2" s="50" t="s">
        <v>24</v>
      </c>
      <c r="Q2" s="51" t="s">
        <v>27</v>
      </c>
      <c r="R2" s="50" t="s">
        <v>23</v>
      </c>
      <c r="S2" s="50" t="s">
        <v>24</v>
      </c>
      <c r="T2" s="51" t="s">
        <v>27</v>
      </c>
      <c r="U2" s="50" t="s">
        <v>23</v>
      </c>
      <c r="V2" s="50" t="s">
        <v>24</v>
      </c>
      <c r="W2" s="51" t="s">
        <v>27</v>
      </c>
      <c r="X2" s="50" t="s">
        <v>23</v>
      </c>
      <c r="Y2" s="50" t="s">
        <v>24</v>
      </c>
      <c r="Z2" s="51" t="s">
        <v>27</v>
      </c>
      <c r="AA2" s="50" t="s">
        <v>23</v>
      </c>
      <c r="AB2" s="50" t="s">
        <v>24</v>
      </c>
      <c r="AC2" s="51" t="s">
        <v>27</v>
      </c>
    </row>
    <row r="3" spans="1:29" x14ac:dyDescent="0.25">
      <c r="A3" s="53" t="str">
        <f>'allg. Daten'!$C$6</f>
        <v>Vereinsname</v>
      </c>
      <c r="B3" s="53" t="str">
        <f>Kleingruppen!$B$7</f>
        <v>Kleingruppenkürname 1</v>
      </c>
      <c r="C3" s="3" t="e">
        <f>IF(LARGE(Kleingruppen!$E$9:$E$16,1)&gt;=15,"15+","U15")</f>
        <v>#NUM!</v>
      </c>
      <c r="D3" s="53"/>
      <c r="F3" s="53" t="str">
        <f>Kleingruppen!$C$9</f>
        <v/>
      </c>
      <c r="G3" s="53" t="str">
        <f>Kleingruppen!$D$9</f>
        <v/>
      </c>
      <c r="H3" s="53" t="str">
        <f>Kleingruppen!$E$9</f>
        <v/>
      </c>
      <c r="I3" t="str">
        <f>Kleingruppen!$C$10</f>
        <v/>
      </c>
      <c r="J3" t="str">
        <f>Kleingruppen!$D$10</f>
        <v/>
      </c>
      <c r="K3" t="str">
        <f>Kleingruppen!$E$10</f>
        <v/>
      </c>
      <c r="L3" s="53" t="str">
        <f>Kleingruppen!$C$11</f>
        <v/>
      </c>
      <c r="M3" s="53" t="str">
        <f>Kleingruppen!$D$11</f>
        <v/>
      </c>
      <c r="N3" s="53" t="str">
        <f>Kleingruppen!$E$11</f>
        <v/>
      </c>
      <c r="O3" s="53" t="str">
        <f>Kleingruppen!$C$12</f>
        <v/>
      </c>
      <c r="P3" s="53" t="str">
        <f>Kleingruppen!$D$12</f>
        <v/>
      </c>
      <c r="Q3" s="53" t="str">
        <f>Kleingruppen!$E$12</f>
        <v/>
      </c>
      <c r="R3" s="53" t="str">
        <f>Kleingruppen!$C$13</f>
        <v/>
      </c>
      <c r="S3" s="53" t="str">
        <f>Kleingruppen!$D$13</f>
        <v/>
      </c>
      <c r="T3" s="53" t="str">
        <f>Kleingruppen!$E$13</f>
        <v/>
      </c>
      <c r="U3" s="53" t="str">
        <f>Kleingruppen!$C$14</f>
        <v/>
      </c>
      <c r="V3" s="53" t="str">
        <f>Kleingruppen!$D$14</f>
        <v/>
      </c>
      <c r="W3" s="53" t="str">
        <f>Kleingruppen!$E$14</f>
        <v/>
      </c>
      <c r="X3" s="53" t="str">
        <f>Kleingruppen!$C$15</f>
        <v/>
      </c>
      <c r="Y3" s="53" t="str">
        <f>Kleingruppen!$D$15</f>
        <v/>
      </c>
      <c r="Z3" s="53" t="str">
        <f>Kleingruppen!$E$15</f>
        <v/>
      </c>
      <c r="AA3" s="53" t="str">
        <f>Kleingruppen!$C$16</f>
        <v/>
      </c>
      <c r="AB3" s="53" t="str">
        <f>Kleingruppen!$D$16</f>
        <v/>
      </c>
      <c r="AC3" s="53" t="str">
        <f>Kleingruppen!$E$16</f>
        <v/>
      </c>
    </row>
    <row r="4" spans="1:29" x14ac:dyDescent="0.25">
      <c r="A4" s="53" t="str">
        <f>'allg. Daten'!$C$6</f>
        <v>Vereinsname</v>
      </c>
      <c r="B4" s="53" t="str">
        <f>Kleingruppen!$H$7</f>
        <v>Kleingruppenkürname 2</v>
      </c>
      <c r="C4" s="3" t="e">
        <f>IF(LARGE(Kleingruppen!$K$9:$K$16,1)&gt;=15,"15+","U15")</f>
        <v>#NUM!</v>
      </c>
      <c r="D4" s="53"/>
      <c r="F4" s="53" t="str">
        <f>Kleingruppen!$I$9</f>
        <v/>
      </c>
      <c r="G4" s="53" t="str">
        <f>Kleingruppen!$J$9</f>
        <v/>
      </c>
      <c r="H4" s="53" t="str">
        <f>Kleingruppen!$K$9</f>
        <v/>
      </c>
      <c r="I4" t="str">
        <f>Kleingruppen!$I$10</f>
        <v/>
      </c>
      <c r="J4" t="str">
        <f>Kleingruppen!$J$10</f>
        <v/>
      </c>
      <c r="K4" t="str">
        <f>Kleingruppen!$K$10</f>
        <v/>
      </c>
      <c r="L4" s="53" t="str">
        <f>Kleingruppen!$I$11</f>
        <v/>
      </c>
      <c r="M4" s="53" t="str">
        <f>Kleingruppen!$J$11</f>
        <v/>
      </c>
      <c r="N4" s="53" t="str">
        <f>Kleingruppen!$K$11</f>
        <v/>
      </c>
      <c r="O4" s="53" t="str">
        <f>Kleingruppen!$I$12</f>
        <v/>
      </c>
      <c r="P4" s="53" t="str">
        <f>Kleingruppen!$J$12</f>
        <v/>
      </c>
      <c r="Q4" s="53" t="str">
        <f>Kleingruppen!$K$12</f>
        <v/>
      </c>
      <c r="R4" s="53" t="str">
        <f>Kleingruppen!$I$13</f>
        <v/>
      </c>
      <c r="S4" s="53" t="str">
        <f>Kleingruppen!$J$13</f>
        <v/>
      </c>
      <c r="T4" s="53" t="str">
        <f>Kleingruppen!$K$13</f>
        <v/>
      </c>
      <c r="U4" s="53" t="str">
        <f>Kleingruppen!$I$14</f>
        <v/>
      </c>
      <c r="V4" s="53" t="str">
        <f>Kleingruppen!$J$14</f>
        <v/>
      </c>
      <c r="W4" s="53" t="str">
        <f>Kleingruppen!$K$14</f>
        <v/>
      </c>
      <c r="X4" s="53" t="str">
        <f>Kleingruppen!$I$15</f>
        <v/>
      </c>
      <c r="Y4" s="53" t="str">
        <f>Kleingruppen!$J$15</f>
        <v/>
      </c>
      <c r="Z4" s="53" t="str">
        <f>Kleingruppen!$K$15</f>
        <v/>
      </c>
      <c r="AA4" s="53" t="str">
        <f>Kleingruppen!$I$16</f>
        <v/>
      </c>
      <c r="AB4" s="53" t="str">
        <f>Kleingruppen!$J$16</f>
        <v/>
      </c>
      <c r="AC4" s="53" t="str">
        <f>Kleingruppen!$K$16</f>
        <v/>
      </c>
    </row>
    <row r="5" spans="1:29" x14ac:dyDescent="0.25">
      <c r="A5" s="53" t="str">
        <f>'allg. Daten'!$C$6</f>
        <v>Vereinsname</v>
      </c>
      <c r="B5" s="53" t="str">
        <f>Kleingruppen!$B$19</f>
        <v>Kleingruppenkürname 3</v>
      </c>
      <c r="C5" s="3" t="e">
        <f>IF(LARGE(Kleingruppen!$E$21:$E$28,1)&gt;=15,"15+","U15")</f>
        <v>#NUM!</v>
      </c>
      <c r="D5" s="53"/>
      <c r="F5" s="53" t="str">
        <f>Kleingruppen!$C$21</f>
        <v/>
      </c>
      <c r="G5" s="53" t="str">
        <f>Kleingruppen!$D$21</f>
        <v/>
      </c>
      <c r="H5" s="53" t="str">
        <f>Kleingruppen!$E$21</f>
        <v/>
      </c>
      <c r="I5" t="str">
        <f>Kleingruppen!$C$22</f>
        <v/>
      </c>
      <c r="J5" t="str">
        <f>Kleingruppen!$D$22</f>
        <v/>
      </c>
      <c r="K5" t="str">
        <f>Kleingruppen!$E$22</f>
        <v/>
      </c>
      <c r="L5" s="53" t="str">
        <f>Kleingruppen!$C$23</f>
        <v/>
      </c>
      <c r="M5" s="53" t="str">
        <f>Kleingruppen!$D$23</f>
        <v/>
      </c>
      <c r="N5" s="53" t="str">
        <f>Kleingruppen!$E$23</f>
        <v/>
      </c>
      <c r="O5" s="53" t="str">
        <f>Kleingruppen!$C$24</f>
        <v/>
      </c>
      <c r="P5" s="53" t="str">
        <f>Kleingruppen!$D$24</f>
        <v/>
      </c>
      <c r="Q5" s="53" t="str">
        <f>Kleingruppen!$E$24</f>
        <v/>
      </c>
      <c r="R5" s="53" t="str">
        <f>Kleingruppen!$C$25</f>
        <v/>
      </c>
      <c r="S5" s="53" t="str">
        <f>Kleingruppen!$D$25</f>
        <v/>
      </c>
      <c r="T5" s="53" t="str">
        <f>Kleingruppen!$E$25</f>
        <v/>
      </c>
      <c r="U5" s="53" t="str">
        <f>Kleingruppen!$C$26</f>
        <v/>
      </c>
      <c r="V5" s="53" t="str">
        <f>Kleingruppen!$D$26</f>
        <v/>
      </c>
      <c r="W5" s="53" t="str">
        <f>Kleingruppen!$E$26</f>
        <v/>
      </c>
      <c r="X5" s="53" t="str">
        <f>Kleingruppen!$C$27</f>
        <v/>
      </c>
      <c r="Y5" s="53" t="str">
        <f>Kleingruppen!$D$27</f>
        <v/>
      </c>
      <c r="Z5" s="53" t="str">
        <f>Kleingruppen!$E$27</f>
        <v/>
      </c>
      <c r="AA5" s="53" t="str">
        <f>Kleingruppen!$C$28</f>
        <v/>
      </c>
      <c r="AB5" s="53" t="str">
        <f>Kleingruppen!$D$28</f>
        <v/>
      </c>
      <c r="AC5" s="53" t="str">
        <f>Kleingruppen!$E$28</f>
        <v/>
      </c>
    </row>
    <row r="6" spans="1:29" x14ac:dyDescent="0.25">
      <c r="A6" s="53" t="str">
        <f>'allg. Daten'!$C$6</f>
        <v>Vereinsname</v>
      </c>
      <c r="B6" s="53" t="str">
        <f>Kleingruppen!$H$19</f>
        <v>Kleingruppenkürname 4</v>
      </c>
      <c r="C6" s="3" t="e">
        <f>IF(LARGE(Kleingruppen!$K$21:$K$28,1)&gt;=15,"15+","U15")</f>
        <v>#NUM!</v>
      </c>
      <c r="D6" s="53"/>
      <c r="F6" s="53" t="str">
        <f>Kleingruppen!$I$21</f>
        <v/>
      </c>
      <c r="G6" s="53" t="str">
        <f>Kleingruppen!$J21</f>
        <v/>
      </c>
      <c r="H6" s="53" t="str">
        <f>Kleingruppen!$K$21</f>
        <v/>
      </c>
      <c r="I6" t="str">
        <f>Kleingruppen!$I$22</f>
        <v/>
      </c>
      <c r="J6" t="str">
        <f>Kleingruppen!$J$22</f>
        <v/>
      </c>
      <c r="K6" t="str">
        <f>Kleingruppen!$K$22</f>
        <v/>
      </c>
      <c r="L6" s="53" t="str">
        <f>Kleingruppen!$I$23</f>
        <v/>
      </c>
      <c r="M6" s="53" t="str">
        <f>Kleingruppen!$J$23</f>
        <v/>
      </c>
      <c r="N6" s="53" t="str">
        <f>Kleingruppen!$K$23</f>
        <v/>
      </c>
      <c r="O6" s="53" t="str">
        <f>Kleingruppen!$I$24</f>
        <v/>
      </c>
      <c r="P6" s="53" t="str">
        <f>Kleingruppen!$J$24</f>
        <v/>
      </c>
      <c r="Q6" s="53" t="str">
        <f>Kleingruppen!$K$24</f>
        <v/>
      </c>
      <c r="R6" s="53" t="str">
        <f>Kleingruppen!$I$25</f>
        <v/>
      </c>
      <c r="S6" s="53" t="str">
        <f>Kleingruppen!$J$25</f>
        <v/>
      </c>
      <c r="T6" s="53" t="str">
        <f>Kleingruppen!$K$25</f>
        <v/>
      </c>
      <c r="U6" s="53" t="str">
        <f>Kleingruppen!$I$26</f>
        <v/>
      </c>
      <c r="V6" s="53" t="str">
        <f>Kleingruppen!$J$26</f>
        <v/>
      </c>
      <c r="W6" s="53" t="str">
        <f>Kleingruppen!$K$26</f>
        <v/>
      </c>
      <c r="X6" s="53" t="str">
        <f>Kleingruppen!$I$27</f>
        <v/>
      </c>
      <c r="Y6" s="53" t="str">
        <f>Kleingruppen!$J$27</f>
        <v/>
      </c>
      <c r="Z6" s="53" t="str">
        <f>Kleingruppen!$K$27</f>
        <v/>
      </c>
      <c r="AA6" s="53" t="str">
        <f>Kleingruppen!$I$28</f>
        <v/>
      </c>
      <c r="AB6" s="53" t="str">
        <f>Kleingruppen!$J$28</f>
        <v/>
      </c>
      <c r="AC6" s="53" t="str">
        <f>Kleingruppen!$K$28</f>
        <v/>
      </c>
    </row>
    <row r="7" spans="1:29" x14ac:dyDescent="0.25">
      <c r="A7" s="53" t="str">
        <f>'allg. Daten'!$C$6</f>
        <v>Vereinsname</v>
      </c>
      <c r="B7" s="53" t="str">
        <f>Kleingruppen!$B$31</f>
        <v>Kleingruppenkürname 5</v>
      </c>
      <c r="C7" s="3" t="e">
        <f>IF(LARGE(Kleingruppen!$E$33:$E$40,1)&gt;=15,"15+","U15")</f>
        <v>#NUM!</v>
      </c>
      <c r="D7" s="53"/>
      <c r="F7" s="53" t="str">
        <f>Kleingruppen!$C$33</f>
        <v/>
      </c>
      <c r="G7" s="53" t="str">
        <f>Kleingruppen!$D$33</f>
        <v/>
      </c>
      <c r="H7" s="53" t="str">
        <f>Kleingruppen!$E$33</f>
        <v/>
      </c>
      <c r="I7" t="str">
        <f>Kleingruppen!$C$34</f>
        <v/>
      </c>
      <c r="J7" t="str">
        <f>Kleingruppen!$D$34</f>
        <v/>
      </c>
      <c r="K7" t="str">
        <f>Kleingruppen!$E$34</f>
        <v/>
      </c>
      <c r="L7" s="53" t="str">
        <f>Kleingruppen!$C$35</f>
        <v/>
      </c>
      <c r="M7" s="53" t="str">
        <f>Kleingruppen!$D$35</f>
        <v/>
      </c>
      <c r="N7" s="53" t="str">
        <f>Kleingruppen!$E$35</f>
        <v/>
      </c>
      <c r="O7" s="53" t="str">
        <f>Kleingruppen!$C$36</f>
        <v/>
      </c>
      <c r="P7" s="53" t="str">
        <f>Kleingruppen!$D$36</f>
        <v/>
      </c>
      <c r="Q7" s="53" t="str">
        <f>Kleingruppen!$E$36</f>
        <v/>
      </c>
      <c r="R7" s="53" t="str">
        <f>Kleingruppen!$C$37</f>
        <v/>
      </c>
      <c r="S7" s="53" t="str">
        <f>Kleingruppen!$D$37</f>
        <v/>
      </c>
      <c r="T7" s="53" t="str">
        <f>Kleingruppen!$E$37</f>
        <v/>
      </c>
      <c r="U7" s="53" t="str">
        <f>Kleingruppen!$C$38</f>
        <v/>
      </c>
      <c r="V7" s="53" t="str">
        <f>Kleingruppen!$D$38</f>
        <v/>
      </c>
      <c r="W7" s="53" t="str">
        <f>Kleingruppen!$E$38</f>
        <v/>
      </c>
      <c r="X7" s="53" t="str">
        <f>Kleingruppen!$C$39</f>
        <v/>
      </c>
      <c r="Y7" s="53" t="str">
        <f>Kleingruppen!$D$39</f>
        <v/>
      </c>
      <c r="Z7" s="53" t="str">
        <f>Kleingruppen!$E$39</f>
        <v/>
      </c>
      <c r="AA7" s="53" t="str">
        <f>Kleingruppen!$C$40</f>
        <v/>
      </c>
      <c r="AB7" s="53" t="str">
        <f>Kleingruppen!$D$40</f>
        <v/>
      </c>
      <c r="AC7" s="53" t="str">
        <f>Kleingruppen!$E$40</f>
        <v/>
      </c>
    </row>
    <row r="8" spans="1:29" x14ac:dyDescent="0.25">
      <c r="A8" s="53" t="str">
        <f>'allg. Daten'!$C$6</f>
        <v>Vereinsname</v>
      </c>
      <c r="B8" s="53" t="str">
        <f>Kleingruppen!$H$31</f>
        <v>Kleingruppenkürname 6</v>
      </c>
      <c r="C8" s="3" t="e">
        <f>IF(LARGE(Kleingruppen!$K$33:$K$40,1)&gt;=15,"15+","U15")</f>
        <v>#NUM!</v>
      </c>
      <c r="D8" s="53"/>
      <c r="F8" s="53" t="str">
        <f>Kleingruppen!$I$33</f>
        <v/>
      </c>
      <c r="G8" s="53" t="str">
        <f>Kleingruppen!$J33</f>
        <v/>
      </c>
      <c r="H8" s="53" t="str">
        <f>Kleingruppen!$K$33</f>
        <v/>
      </c>
      <c r="I8" t="str">
        <f>Kleingruppen!$I$34</f>
        <v/>
      </c>
      <c r="J8" t="str">
        <f>Kleingruppen!$J$34</f>
        <v/>
      </c>
      <c r="K8" t="str">
        <f>Kleingruppen!$K$34</f>
        <v/>
      </c>
      <c r="L8" s="53" t="str">
        <f>Kleingruppen!$I$35</f>
        <v/>
      </c>
      <c r="M8" s="53" t="str">
        <f>Kleingruppen!$J$35</f>
        <v/>
      </c>
      <c r="N8" s="53" t="str">
        <f>Kleingruppen!$K$35</f>
        <v/>
      </c>
      <c r="O8" s="53" t="str">
        <f>Kleingruppen!$I$36</f>
        <v/>
      </c>
      <c r="P8" s="53" t="str">
        <f>Kleingruppen!$J$36</f>
        <v/>
      </c>
      <c r="Q8" s="53" t="str">
        <f>Kleingruppen!$K$36</f>
        <v/>
      </c>
      <c r="R8" s="53" t="str">
        <f>Kleingruppen!$I$37</f>
        <v/>
      </c>
      <c r="S8" s="53" t="str">
        <f>Kleingruppen!$J$37</f>
        <v/>
      </c>
      <c r="T8" s="53" t="str">
        <f>Kleingruppen!$K$37</f>
        <v/>
      </c>
      <c r="U8" s="53" t="str">
        <f>Kleingruppen!$I$38</f>
        <v/>
      </c>
      <c r="V8" s="53" t="str">
        <f>Kleingruppen!$J$38</f>
        <v/>
      </c>
      <c r="W8" s="53" t="str">
        <f>Kleingruppen!$K$38</f>
        <v/>
      </c>
      <c r="X8" s="53" t="str">
        <f>Kleingruppen!$I$39</f>
        <v/>
      </c>
      <c r="Y8" s="53" t="str">
        <f>Kleingruppen!$J$39</f>
        <v/>
      </c>
      <c r="Z8" s="53" t="str">
        <f>Kleingruppen!$K$39</f>
        <v/>
      </c>
      <c r="AA8" s="53" t="str">
        <f>Kleingruppen!$I$40</f>
        <v/>
      </c>
      <c r="AB8" s="53" t="str">
        <f>Kleingruppen!$J$40</f>
        <v/>
      </c>
      <c r="AC8" s="53" t="str">
        <f>Kleingruppen!$K$40</f>
        <v/>
      </c>
    </row>
    <row r="9" spans="1:29" x14ac:dyDescent="0.25">
      <c r="A9" s="53" t="str">
        <f>'allg. Daten'!$C$6</f>
        <v>Vereinsname</v>
      </c>
      <c r="B9" s="53" t="str">
        <f>Kleingruppen!$B$43</f>
        <v>Kleingruppenkürname 7</v>
      </c>
      <c r="C9" s="3" t="e">
        <f>IF(LARGE(Kleingruppen!$E$45:$E$52,1)&gt;=15,"15+","U15")</f>
        <v>#NUM!</v>
      </c>
      <c r="D9" s="53"/>
      <c r="F9" s="53" t="str">
        <f>Kleingruppen!$C$45</f>
        <v/>
      </c>
      <c r="G9" s="53" t="str">
        <f>Kleingruppen!$D$45</f>
        <v/>
      </c>
      <c r="H9" s="53" t="str">
        <f>Kleingruppen!$E$45</f>
        <v/>
      </c>
      <c r="I9" t="str">
        <f>Kleingruppen!$C$46</f>
        <v/>
      </c>
      <c r="J9" t="str">
        <f>Kleingruppen!$D$46</f>
        <v/>
      </c>
      <c r="K9" t="str">
        <f>Kleingruppen!$E$46</f>
        <v/>
      </c>
      <c r="L9" s="53" t="str">
        <f>Kleingruppen!$C$47</f>
        <v/>
      </c>
      <c r="M9" s="53" t="str">
        <f>Kleingruppen!$D$47</f>
        <v/>
      </c>
      <c r="N9" s="53" t="str">
        <f>Kleingruppen!$E$47</f>
        <v/>
      </c>
      <c r="O9" s="53" t="str">
        <f>Kleingruppen!$C$48</f>
        <v/>
      </c>
      <c r="P9" s="53" t="str">
        <f>Kleingruppen!$D$48</f>
        <v/>
      </c>
      <c r="Q9" s="53" t="str">
        <f>Kleingruppen!$E$48</f>
        <v/>
      </c>
      <c r="R9" s="53" t="str">
        <f>Kleingruppen!$C$49</f>
        <v/>
      </c>
      <c r="S9" s="53" t="str">
        <f>Kleingruppen!$D$49</f>
        <v/>
      </c>
      <c r="T9" s="53" t="str">
        <f>Kleingruppen!$E$49</f>
        <v/>
      </c>
      <c r="U9" s="53" t="str">
        <f>Kleingruppen!$C$50</f>
        <v/>
      </c>
      <c r="V9" s="53" t="str">
        <f>Kleingruppen!$D$50</f>
        <v/>
      </c>
      <c r="W9" s="53" t="str">
        <f>Kleingruppen!$E$50</f>
        <v/>
      </c>
      <c r="X9" s="53" t="str">
        <f>Kleingruppen!$C$51</f>
        <v/>
      </c>
      <c r="Y9" s="53" t="str">
        <f>Kleingruppen!$D$51</f>
        <v/>
      </c>
      <c r="Z9" s="53" t="str">
        <f>Kleingruppen!$E$51</f>
        <v/>
      </c>
      <c r="AA9" s="53" t="str">
        <f>Kleingruppen!$C$52</f>
        <v/>
      </c>
      <c r="AB9" s="53" t="str">
        <f>Kleingruppen!$D$52</f>
        <v/>
      </c>
      <c r="AC9" s="53" t="str">
        <f>Kleingruppen!$E$52</f>
        <v/>
      </c>
    </row>
    <row r="10" spans="1:29" x14ac:dyDescent="0.25">
      <c r="A10" s="53" t="str">
        <f>'allg. Daten'!$C$6</f>
        <v>Vereinsname</v>
      </c>
      <c r="B10" s="53" t="str">
        <f>Kleingruppen!$H$43</f>
        <v>Kleingruppenkürname 8</v>
      </c>
      <c r="C10" s="3" t="e">
        <f>IF(LARGE(Kleingruppen!$K$45:$K$52,1)&gt;=15,"15+","U15")</f>
        <v>#NUM!</v>
      </c>
      <c r="D10" s="53"/>
      <c r="F10" s="53" t="str">
        <f>Kleingruppen!$I$45</f>
        <v/>
      </c>
      <c r="G10" s="53" t="str">
        <f>Kleingruppen!$J45</f>
        <v/>
      </c>
      <c r="H10" s="53" t="str">
        <f>Kleingruppen!$K$45</f>
        <v/>
      </c>
      <c r="I10" t="str">
        <f>Kleingruppen!$I$46</f>
        <v/>
      </c>
      <c r="J10" t="str">
        <f>Kleingruppen!$J$46</f>
        <v/>
      </c>
      <c r="K10" t="str">
        <f>Kleingruppen!$K$46</f>
        <v/>
      </c>
      <c r="L10" s="53" t="str">
        <f>Kleingruppen!$I$47</f>
        <v/>
      </c>
      <c r="M10" s="53" t="str">
        <f>Kleingruppen!$J$47</f>
        <v/>
      </c>
      <c r="N10" s="53" t="str">
        <f>Kleingruppen!$K$47</f>
        <v/>
      </c>
      <c r="O10" s="53" t="str">
        <f>Kleingruppen!$I$48</f>
        <v/>
      </c>
      <c r="P10" s="53" t="str">
        <f>Kleingruppen!$J$48</f>
        <v/>
      </c>
      <c r="Q10" s="53" t="str">
        <f>Kleingruppen!$K$48</f>
        <v/>
      </c>
      <c r="R10" s="53" t="str">
        <f>Kleingruppen!$I$49</f>
        <v/>
      </c>
      <c r="S10" s="53" t="str">
        <f>Kleingruppen!$J$49</f>
        <v/>
      </c>
      <c r="T10" s="53" t="str">
        <f>Kleingruppen!$K$49</f>
        <v/>
      </c>
      <c r="U10" s="53" t="str">
        <f>Kleingruppen!$I$50</f>
        <v/>
      </c>
      <c r="V10" s="53" t="str">
        <f>Kleingruppen!$J$50</f>
        <v/>
      </c>
      <c r="W10" s="53" t="str">
        <f>Kleingruppen!$K$50</f>
        <v/>
      </c>
      <c r="X10" s="53" t="str">
        <f>Kleingruppen!$I$51</f>
        <v/>
      </c>
      <c r="Y10" s="53" t="str">
        <f>Kleingruppen!$J$51</f>
        <v/>
      </c>
      <c r="Z10" s="53" t="str">
        <f>Kleingruppen!$K$51</f>
        <v/>
      </c>
      <c r="AA10" s="53" t="str">
        <f>Kleingruppen!$I$52</f>
        <v/>
      </c>
      <c r="AB10" s="53" t="str">
        <f>Kleingruppen!$J$52</f>
        <v/>
      </c>
      <c r="AC10" s="53" t="str">
        <f>Kleingruppen!$K$52</f>
        <v/>
      </c>
    </row>
    <row r="11" spans="1:29" x14ac:dyDescent="0.25">
      <c r="A11" s="54"/>
      <c r="B11" s="53"/>
      <c r="C11" s="3"/>
      <c r="D11" s="53"/>
      <c r="F11" s="53"/>
      <c r="G11" s="53"/>
      <c r="H11" s="53"/>
    </row>
    <row r="12" spans="1:29" x14ac:dyDescent="0.25">
      <c r="A12" s="53"/>
      <c r="B12" s="53"/>
      <c r="C12" s="3"/>
      <c r="D12" s="53"/>
      <c r="F12" s="53"/>
      <c r="G12" s="53"/>
      <c r="H12" s="53"/>
    </row>
    <row r="13" spans="1:29" x14ac:dyDescent="0.25">
      <c r="A13" s="54"/>
      <c r="B13" s="53"/>
      <c r="C13" s="53"/>
      <c r="D13" s="53"/>
      <c r="F13" s="53"/>
      <c r="G13" s="53"/>
      <c r="H13" s="53"/>
    </row>
    <row r="14" spans="1:29" x14ac:dyDescent="0.25">
      <c r="A14" s="54"/>
      <c r="B14" s="53"/>
      <c r="C14" s="53"/>
      <c r="D14" s="53"/>
      <c r="F14" s="53"/>
      <c r="G14" s="53"/>
      <c r="H14" s="53"/>
    </row>
    <row r="15" spans="1:29" x14ac:dyDescent="0.25">
      <c r="A15" s="54"/>
      <c r="B15" s="53"/>
      <c r="C15" s="53"/>
      <c r="D15" s="53"/>
      <c r="F15" s="53"/>
      <c r="G15" s="53"/>
      <c r="H15" s="53"/>
    </row>
    <row r="16" spans="1:29" x14ac:dyDescent="0.25">
      <c r="A16" s="54"/>
      <c r="B16" s="53"/>
      <c r="C16" s="53"/>
      <c r="D16" s="53"/>
      <c r="F16" s="53"/>
      <c r="G16" s="53"/>
      <c r="H16" s="53"/>
    </row>
    <row r="17" spans="1:8" x14ac:dyDescent="0.25">
      <c r="A17" s="54"/>
      <c r="B17" s="53"/>
      <c r="C17" s="53"/>
      <c r="D17" s="53"/>
      <c r="F17" s="53"/>
      <c r="G17" s="53"/>
      <c r="H17" s="53"/>
    </row>
    <row r="18" spans="1:8" x14ac:dyDescent="0.25">
      <c r="A18" s="54"/>
      <c r="B18" s="53"/>
      <c r="C18" s="53"/>
      <c r="D18" s="53"/>
      <c r="F18" s="53"/>
      <c r="G18" s="53"/>
      <c r="H18" s="53"/>
    </row>
    <row r="19" spans="1:8" x14ac:dyDescent="0.25">
      <c r="A19" s="54"/>
      <c r="B19" s="53"/>
      <c r="C19" s="53"/>
      <c r="D19" s="53"/>
      <c r="F19" s="53"/>
      <c r="G19" s="53"/>
      <c r="H19" s="53"/>
    </row>
    <row r="21" spans="1:8" x14ac:dyDescent="0.25">
      <c r="A21" s="53"/>
      <c r="B21" s="53"/>
      <c r="C21" s="3"/>
      <c r="D21" s="53"/>
      <c r="F21" s="53"/>
      <c r="G21" s="53"/>
      <c r="H21" s="53"/>
    </row>
    <row r="22" spans="1:8" x14ac:dyDescent="0.25">
      <c r="A22" s="54"/>
      <c r="B22" s="53"/>
      <c r="C22" s="53"/>
      <c r="D22" s="53"/>
      <c r="F22" s="53"/>
      <c r="G22" s="53"/>
      <c r="H22" s="53"/>
    </row>
    <row r="23" spans="1:8" x14ac:dyDescent="0.25">
      <c r="A23" s="54"/>
      <c r="B23" s="53"/>
      <c r="C23" s="53"/>
      <c r="D23" s="53"/>
      <c r="F23" s="53"/>
      <c r="G23" s="53"/>
      <c r="H23" s="53"/>
    </row>
    <row r="24" spans="1:8" x14ac:dyDescent="0.25">
      <c r="A24" s="54"/>
      <c r="B24" s="53"/>
      <c r="C24" s="53"/>
      <c r="D24" s="53"/>
      <c r="F24" s="53"/>
      <c r="G24" s="53"/>
      <c r="H24" s="53"/>
    </row>
    <row r="25" spans="1:8" x14ac:dyDescent="0.25">
      <c r="A25" s="54"/>
      <c r="B25" s="53"/>
      <c r="C25" s="53"/>
      <c r="D25" s="53"/>
      <c r="F25" s="53"/>
      <c r="G25" s="53"/>
      <c r="H25" s="53"/>
    </row>
    <row r="26" spans="1:8" x14ac:dyDescent="0.25">
      <c r="A26" s="54"/>
      <c r="B26" s="53"/>
      <c r="C26" s="53"/>
      <c r="D26" s="53"/>
      <c r="F26" s="53"/>
      <c r="G26" s="53"/>
      <c r="H26" s="53"/>
    </row>
    <row r="27" spans="1:8" x14ac:dyDescent="0.25">
      <c r="A27" s="54"/>
      <c r="B27" s="53"/>
      <c r="C27" s="53"/>
      <c r="D27" s="53"/>
      <c r="F27" s="53"/>
      <c r="G27" s="53"/>
      <c r="H27" s="53"/>
    </row>
    <row r="28" spans="1:8" x14ac:dyDescent="0.25">
      <c r="A28" s="54"/>
      <c r="B28" s="53"/>
      <c r="C28" s="53"/>
      <c r="D28" s="53"/>
      <c r="F28" s="53"/>
      <c r="G28" s="53"/>
      <c r="H28" s="53"/>
    </row>
  </sheetData>
  <mergeCells count="8">
    <mergeCell ref="X1:Z1"/>
    <mergeCell ref="AA1:AC1"/>
    <mergeCell ref="F1:H1"/>
    <mergeCell ref="I1:K1"/>
    <mergeCell ref="L1:N1"/>
    <mergeCell ref="O1:Q1"/>
    <mergeCell ref="R1:T1"/>
    <mergeCell ref="U1:W1"/>
  </mergeCells>
  <pageMargins left="0.7" right="0.7" top="0.78740157499999996" bottom="0.78740157499999996" header="0.3" footer="0.3"/>
  <pageSetup paperSize="9" orientation="portrait" r:id="rId1"/>
  <ignoredErrors>
    <ignoredError sqref="B9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E809B-837B-4195-B4AF-48F88D8214EE}">
  <sheetPr published="0" codeName="Tabelle13"/>
  <dimension ref="A2:K93"/>
  <sheetViews>
    <sheetView workbookViewId="0"/>
  </sheetViews>
  <sheetFormatPr defaultColWidth="11.42578125" defaultRowHeight="15" x14ac:dyDescent="0.25"/>
  <cols>
    <col min="1" max="1" width="19.140625" customWidth="1"/>
    <col min="2" max="2" width="22.28515625" bestFit="1" customWidth="1"/>
    <col min="3" max="3" width="10.85546875" bestFit="1" customWidth="1"/>
    <col min="4" max="4" width="12.7109375" bestFit="1" customWidth="1"/>
    <col min="11" max="11" width="17.28515625" bestFit="1" customWidth="1"/>
  </cols>
  <sheetData>
    <row r="2" spans="1:11" x14ac:dyDescent="0.25">
      <c r="A2" s="49" t="s">
        <v>2</v>
      </c>
      <c r="B2" s="49" t="s">
        <v>163</v>
      </c>
      <c r="C2" s="49" t="s">
        <v>153</v>
      </c>
      <c r="D2" s="49" t="s">
        <v>164</v>
      </c>
      <c r="E2" s="49"/>
      <c r="F2" s="50" t="s">
        <v>23</v>
      </c>
      <c r="G2" s="50" t="s">
        <v>24</v>
      </c>
      <c r="H2" s="51" t="s">
        <v>27</v>
      </c>
      <c r="K2" s="52" t="s">
        <v>165</v>
      </c>
    </row>
    <row r="3" spans="1:11" x14ac:dyDescent="0.25">
      <c r="A3" s="53" t="str">
        <f>IF(Großgruppen!$B$7="","",'allg. Daten'!$C$6)</f>
        <v>Vereinsname</v>
      </c>
      <c r="B3" s="53" t="str">
        <f>IF(Großgruppen!$B$7="","",Großgruppen!$B$7)</f>
        <v>Großgruppenkürname 1</v>
      </c>
      <c r="C3" s="3" t="e">
        <f>IF(LARGE(Großgruppen!$E$9:$E$30,1)&gt;=15,"15+","U15")</f>
        <v>#NUM!</v>
      </c>
      <c r="D3" s="53">
        <v>14</v>
      </c>
      <c r="F3" s="53" t="str">
        <f>IF(Großgruppen!C9="","",Großgruppen!C9)</f>
        <v/>
      </c>
      <c r="G3" s="53" t="str">
        <f>IF(Großgruppen!D9="","",Großgruppen!D9)</f>
        <v/>
      </c>
      <c r="H3" s="53" t="str">
        <f>IF(Großgruppen!E9="","",Großgruppen!E9)</f>
        <v/>
      </c>
      <c r="I3">
        <v>1</v>
      </c>
      <c r="K3" t="str">
        <f>CONCATENATE(G3," ",F3)</f>
        <v xml:space="preserve"> </v>
      </c>
    </row>
    <row r="4" spans="1:11" x14ac:dyDescent="0.25">
      <c r="A4" s="54"/>
      <c r="B4" s="53"/>
      <c r="C4" s="53"/>
      <c r="D4" s="53"/>
      <c r="F4" s="53" t="str">
        <f>IF(Großgruppen!C10="","",Großgruppen!C10)</f>
        <v/>
      </c>
      <c r="G4" s="53" t="str">
        <f>IF(Großgruppen!D10="","",Großgruppen!D10)</f>
        <v/>
      </c>
      <c r="H4" s="53" t="str">
        <f>IF(Großgruppen!E10="","",Großgruppen!E10)</f>
        <v/>
      </c>
      <c r="I4">
        <v>2</v>
      </c>
      <c r="K4" t="str">
        <f t="shared" ref="K4:K18" si="0">CONCATENATE(G4," ",F4)</f>
        <v xml:space="preserve"> </v>
      </c>
    </row>
    <row r="5" spans="1:11" x14ac:dyDescent="0.25">
      <c r="A5" s="54"/>
      <c r="B5" s="53"/>
      <c r="C5" s="53"/>
      <c r="D5" s="53"/>
      <c r="F5" s="53" t="str">
        <f>IF(Großgruppen!C11="","",Großgruppen!C11)</f>
        <v/>
      </c>
      <c r="G5" s="53" t="str">
        <f>IF(Großgruppen!D11="","",Großgruppen!D11)</f>
        <v/>
      </c>
      <c r="H5" s="53" t="str">
        <f>IF(Großgruppen!E11="","",Großgruppen!E11)</f>
        <v/>
      </c>
      <c r="I5">
        <v>3</v>
      </c>
      <c r="K5" t="str">
        <f t="shared" si="0"/>
        <v xml:space="preserve"> </v>
      </c>
    </row>
    <row r="6" spans="1:11" x14ac:dyDescent="0.25">
      <c r="A6" s="54"/>
      <c r="B6" s="53"/>
      <c r="C6" s="53"/>
      <c r="D6" s="53"/>
      <c r="F6" s="53" t="str">
        <f>IF(Großgruppen!C12="","",Großgruppen!C12)</f>
        <v/>
      </c>
      <c r="G6" s="53" t="str">
        <f>IF(Großgruppen!D12="","",Großgruppen!D12)</f>
        <v/>
      </c>
      <c r="H6" s="53" t="str">
        <f>IF(Großgruppen!E12="","",Großgruppen!E12)</f>
        <v/>
      </c>
      <c r="I6">
        <v>4</v>
      </c>
      <c r="K6" t="str">
        <f t="shared" si="0"/>
        <v xml:space="preserve"> </v>
      </c>
    </row>
    <row r="7" spans="1:11" x14ac:dyDescent="0.25">
      <c r="A7" s="54"/>
      <c r="B7" s="53"/>
      <c r="C7" s="53"/>
      <c r="D7" s="53"/>
      <c r="F7" s="53" t="str">
        <f>IF(Großgruppen!C13="","",Großgruppen!C13)</f>
        <v/>
      </c>
      <c r="G7" s="53" t="str">
        <f>IF(Großgruppen!D13="","",Großgruppen!D13)</f>
        <v/>
      </c>
      <c r="H7" s="53" t="str">
        <f>IF(Großgruppen!E13="","",Großgruppen!E13)</f>
        <v/>
      </c>
      <c r="I7">
        <v>5</v>
      </c>
      <c r="K7" t="str">
        <f t="shared" si="0"/>
        <v xml:space="preserve"> </v>
      </c>
    </row>
    <row r="8" spans="1:11" x14ac:dyDescent="0.25">
      <c r="A8" s="54"/>
      <c r="B8" s="53"/>
      <c r="C8" s="53"/>
      <c r="D8" s="53"/>
      <c r="F8" s="53" t="str">
        <f>IF(Großgruppen!C14="","",Großgruppen!C14)</f>
        <v/>
      </c>
      <c r="G8" s="53" t="str">
        <f>IF(Großgruppen!D14="","",Großgruppen!D14)</f>
        <v/>
      </c>
      <c r="H8" s="53" t="str">
        <f>IF(Großgruppen!E14="","",Großgruppen!E14)</f>
        <v/>
      </c>
      <c r="I8">
        <v>6</v>
      </c>
      <c r="K8" t="str">
        <f t="shared" si="0"/>
        <v xml:space="preserve"> </v>
      </c>
    </row>
    <row r="9" spans="1:11" x14ac:dyDescent="0.25">
      <c r="A9" s="54"/>
      <c r="B9" s="53"/>
      <c r="C9" s="53"/>
      <c r="D9" s="53"/>
      <c r="F9" s="53" t="str">
        <f>IF(Großgruppen!C15="","",Großgruppen!C15)</f>
        <v/>
      </c>
      <c r="G9" s="53" t="str">
        <f>IF(Großgruppen!D15="","",Großgruppen!D15)</f>
        <v/>
      </c>
      <c r="H9" s="53" t="str">
        <f>IF(Großgruppen!E15="","",Großgruppen!E15)</f>
        <v/>
      </c>
      <c r="I9">
        <v>7</v>
      </c>
      <c r="K9" t="str">
        <f t="shared" si="0"/>
        <v xml:space="preserve"> </v>
      </c>
    </row>
    <row r="10" spans="1:11" x14ac:dyDescent="0.25">
      <c r="A10" s="54"/>
      <c r="B10" s="53"/>
      <c r="C10" s="53"/>
      <c r="D10" s="53"/>
      <c r="F10" s="53" t="str">
        <f>IF(Großgruppen!C16="","",Großgruppen!C16)</f>
        <v/>
      </c>
      <c r="G10" s="53" t="str">
        <f>IF(Großgruppen!D16="","",Großgruppen!D16)</f>
        <v/>
      </c>
      <c r="H10" s="53" t="str">
        <f>IF(Großgruppen!E16="","",Großgruppen!E16)</f>
        <v/>
      </c>
      <c r="I10">
        <v>8</v>
      </c>
      <c r="K10" t="str">
        <f t="shared" si="0"/>
        <v xml:space="preserve"> </v>
      </c>
    </row>
    <row r="11" spans="1:11" x14ac:dyDescent="0.25">
      <c r="A11" s="54"/>
      <c r="B11" s="53"/>
      <c r="C11" s="53"/>
      <c r="D11" s="53"/>
      <c r="F11" s="53" t="str">
        <f>IF(Großgruppen!C17="","",Großgruppen!C17)</f>
        <v/>
      </c>
      <c r="G11" s="53" t="str">
        <f>IF(Großgruppen!D17="","",Großgruppen!D17)</f>
        <v/>
      </c>
      <c r="H11" s="53" t="str">
        <f>IF(Großgruppen!E17="","",Großgruppen!E17)</f>
        <v/>
      </c>
      <c r="I11">
        <v>9</v>
      </c>
      <c r="K11" t="str">
        <f t="shared" si="0"/>
        <v xml:space="preserve"> </v>
      </c>
    </row>
    <row r="12" spans="1:11" x14ac:dyDescent="0.25">
      <c r="A12" s="54"/>
      <c r="B12" s="53"/>
      <c r="C12" s="53"/>
      <c r="D12" s="53"/>
      <c r="F12" s="53" t="str">
        <f>IF(Großgruppen!C18="","",Großgruppen!C18)</f>
        <v/>
      </c>
      <c r="G12" s="53" t="str">
        <f>IF(Großgruppen!D18="","",Großgruppen!D18)</f>
        <v/>
      </c>
      <c r="H12" s="53" t="str">
        <f>IF(Großgruppen!E18="","",Großgruppen!E18)</f>
        <v/>
      </c>
      <c r="I12">
        <v>10</v>
      </c>
      <c r="K12" t="str">
        <f t="shared" si="0"/>
        <v xml:space="preserve"> </v>
      </c>
    </row>
    <row r="13" spans="1:11" x14ac:dyDescent="0.25">
      <c r="A13" s="54"/>
      <c r="B13" s="53"/>
      <c r="C13" s="53"/>
      <c r="D13" s="53"/>
      <c r="F13" s="53" t="str">
        <f>IF(Großgruppen!C19="","",Großgruppen!C19)</f>
        <v/>
      </c>
      <c r="G13" s="53" t="str">
        <f>IF(Großgruppen!D19="","",Großgruppen!D19)</f>
        <v/>
      </c>
      <c r="H13" s="53" t="str">
        <f>IF(Großgruppen!E19="","",Großgruppen!E19)</f>
        <v/>
      </c>
      <c r="I13">
        <v>11</v>
      </c>
      <c r="K13" t="str">
        <f t="shared" si="0"/>
        <v xml:space="preserve"> </v>
      </c>
    </row>
    <row r="14" spans="1:11" x14ac:dyDescent="0.25">
      <c r="A14" s="54"/>
      <c r="B14" s="53"/>
      <c r="C14" s="53"/>
      <c r="D14" s="53"/>
      <c r="F14" s="53" t="str">
        <f>IF(Großgruppen!C20="","",Großgruppen!C20)</f>
        <v/>
      </c>
      <c r="G14" s="53" t="str">
        <f>IF(Großgruppen!D20="","",Großgruppen!D20)</f>
        <v/>
      </c>
      <c r="H14" s="53" t="str">
        <f>IF(Großgruppen!E20="","",Großgruppen!E20)</f>
        <v/>
      </c>
      <c r="I14">
        <v>12</v>
      </c>
      <c r="K14" t="str">
        <f t="shared" si="0"/>
        <v xml:space="preserve"> </v>
      </c>
    </row>
    <row r="15" spans="1:11" x14ac:dyDescent="0.25">
      <c r="A15" s="54"/>
      <c r="B15" s="53"/>
      <c r="C15" s="53"/>
      <c r="D15" s="53"/>
      <c r="F15" s="53" t="str">
        <f>IF(Großgruppen!C21="","",Großgruppen!C21)</f>
        <v/>
      </c>
      <c r="G15" s="53" t="str">
        <f>IF(Großgruppen!D21="","",Großgruppen!D21)</f>
        <v/>
      </c>
      <c r="H15" s="53" t="str">
        <f>IF(Großgruppen!E21="","",Großgruppen!E21)</f>
        <v/>
      </c>
      <c r="I15">
        <v>13</v>
      </c>
      <c r="K15" t="str">
        <f t="shared" si="0"/>
        <v xml:space="preserve"> </v>
      </c>
    </row>
    <row r="16" spans="1:11" x14ac:dyDescent="0.25">
      <c r="A16" s="54"/>
      <c r="B16" s="53"/>
      <c r="C16" s="53"/>
      <c r="D16" s="53"/>
      <c r="F16" s="53" t="str">
        <f>IF(Großgruppen!C22="","",Großgruppen!C22)</f>
        <v/>
      </c>
      <c r="G16" s="53" t="str">
        <f>IF(Großgruppen!D22="","",Großgruppen!D22)</f>
        <v/>
      </c>
      <c r="H16" s="53" t="str">
        <f>IF(Großgruppen!E22="","",Großgruppen!E22)</f>
        <v/>
      </c>
      <c r="I16">
        <v>14</v>
      </c>
      <c r="K16" t="str">
        <f t="shared" si="0"/>
        <v xml:space="preserve"> </v>
      </c>
    </row>
    <row r="17" spans="1:11" x14ac:dyDescent="0.25">
      <c r="A17" s="54"/>
      <c r="B17" s="53"/>
      <c r="C17" s="53"/>
      <c r="D17" s="53"/>
      <c r="F17" s="53" t="str">
        <f>IF(Großgruppen!C23="","",Großgruppen!C23)</f>
        <v/>
      </c>
      <c r="G17" s="53" t="str">
        <f>IF(Großgruppen!D23="","",Großgruppen!D23)</f>
        <v/>
      </c>
      <c r="H17" s="53" t="str">
        <f>IF(Großgruppen!E23="","",Großgruppen!E23)</f>
        <v/>
      </c>
      <c r="I17">
        <v>15</v>
      </c>
      <c r="K17" t="str">
        <f t="shared" si="0"/>
        <v xml:space="preserve"> </v>
      </c>
    </row>
    <row r="18" spans="1:11" x14ac:dyDescent="0.25">
      <c r="A18" s="54"/>
      <c r="B18" s="53"/>
      <c r="C18" s="53"/>
      <c r="D18" s="53"/>
      <c r="F18" s="53" t="str">
        <f>IF(Großgruppen!C24="","",Großgruppen!C24)</f>
        <v/>
      </c>
      <c r="G18" s="53" t="str">
        <f>IF(Großgruppen!D24="","",Großgruppen!D24)</f>
        <v/>
      </c>
      <c r="H18" s="53" t="str">
        <f>IF(Großgruppen!E24="","",Großgruppen!E24)</f>
        <v/>
      </c>
      <c r="I18">
        <v>16</v>
      </c>
      <c r="K18" t="str">
        <f t="shared" si="0"/>
        <v xml:space="preserve"> </v>
      </c>
    </row>
    <row r="19" spans="1:11" x14ac:dyDescent="0.25">
      <c r="F19" s="53" t="str">
        <f>IF(Großgruppen!C25="","",Großgruppen!C25)</f>
        <v/>
      </c>
      <c r="G19" s="53" t="str">
        <f>IF(Großgruppen!D25="","",Großgruppen!D25)</f>
        <v/>
      </c>
      <c r="H19" s="53" t="str">
        <f>IF(Großgruppen!E25="","",Großgruppen!E25)</f>
        <v/>
      </c>
      <c r="I19">
        <v>17</v>
      </c>
    </row>
    <row r="20" spans="1:11" x14ac:dyDescent="0.25">
      <c r="F20" s="53" t="str">
        <f>IF(Großgruppen!C26="","",Großgruppen!C26)</f>
        <v/>
      </c>
      <c r="G20" s="53" t="str">
        <f>IF(Großgruppen!D26="","",Großgruppen!D26)</f>
        <v/>
      </c>
      <c r="H20" s="53" t="str">
        <f>IF(Großgruppen!E26="","",Großgruppen!E26)</f>
        <v/>
      </c>
      <c r="I20">
        <v>18</v>
      </c>
    </row>
    <row r="21" spans="1:11" x14ac:dyDescent="0.25">
      <c r="F21" s="53" t="str">
        <f>IF(Großgruppen!C27="","",Großgruppen!C27)</f>
        <v/>
      </c>
      <c r="G21" s="53" t="str">
        <f>IF(Großgruppen!D27="","",Großgruppen!D27)</f>
        <v/>
      </c>
      <c r="H21" s="53" t="str">
        <f>IF(Großgruppen!E27="","",Großgruppen!E27)</f>
        <v/>
      </c>
      <c r="I21">
        <v>19</v>
      </c>
    </row>
    <row r="22" spans="1:11" x14ac:dyDescent="0.25">
      <c r="F22" s="53" t="str">
        <f>IF(Großgruppen!C28="","",Großgruppen!C28)</f>
        <v/>
      </c>
      <c r="G22" s="53" t="str">
        <f>IF(Großgruppen!D28="","",Großgruppen!D28)</f>
        <v/>
      </c>
      <c r="H22" s="53" t="str">
        <f>IF(Großgruppen!E28="","",Großgruppen!E28)</f>
        <v/>
      </c>
      <c r="I22">
        <v>20</v>
      </c>
    </row>
    <row r="23" spans="1:11" x14ac:dyDescent="0.25">
      <c r="F23" s="53" t="str">
        <f>IF(Großgruppen!C29="","",Großgruppen!C29)</f>
        <v/>
      </c>
      <c r="G23" s="53" t="str">
        <f>IF(Großgruppen!D29="","",Großgruppen!D29)</f>
        <v/>
      </c>
      <c r="H23" s="53" t="str">
        <f>IF(Großgruppen!E29="","",Großgruppen!E29)</f>
        <v/>
      </c>
      <c r="I23">
        <v>21</v>
      </c>
    </row>
    <row r="24" spans="1:11" x14ac:dyDescent="0.25">
      <c r="F24" s="53" t="str">
        <f>IF(Großgruppen!C30="","",Großgruppen!C30)</f>
        <v/>
      </c>
      <c r="G24" s="53" t="str">
        <f>IF(Großgruppen!D30="","",Großgruppen!D30)</f>
        <v/>
      </c>
      <c r="H24" s="53" t="str">
        <f>IF(Großgruppen!E30="","",Großgruppen!E30)</f>
        <v/>
      </c>
      <c r="I24">
        <v>22</v>
      </c>
    </row>
    <row r="26" spans="1:11" x14ac:dyDescent="0.25">
      <c r="A26" s="53" t="str">
        <f>IF(Großgruppen!$H$7="","",'allg. Daten'!$C$6)</f>
        <v>Vereinsname</v>
      </c>
      <c r="B26" s="53" t="str">
        <f>IF(Großgruppen!$H$7="","",Großgruppen!$H$7)</f>
        <v>Großgruppenkürname 2</v>
      </c>
      <c r="C26" s="3" t="e">
        <f>IF(LARGE(Großgruppen!$K$9:$K$30,1)&gt;=15,"15+","U15")</f>
        <v>#NUM!</v>
      </c>
      <c r="D26" s="53">
        <v>16</v>
      </c>
      <c r="F26" s="53" t="str">
        <f>IF(Großgruppen!I9="","",Großgruppen!I9)</f>
        <v/>
      </c>
      <c r="G26" s="53" t="str">
        <f>IF(Großgruppen!J9="","",Großgruppen!J9)</f>
        <v/>
      </c>
      <c r="H26" s="53" t="str">
        <f>IF(Großgruppen!K9="","",Großgruppen!K9)</f>
        <v/>
      </c>
      <c r="I26">
        <v>1</v>
      </c>
      <c r="K26" t="str">
        <f>CONCATENATE(G26," ",F26)</f>
        <v xml:space="preserve"> </v>
      </c>
    </row>
    <row r="27" spans="1:11" x14ac:dyDescent="0.25">
      <c r="A27" s="54"/>
      <c r="B27" s="53"/>
      <c r="C27" s="53"/>
      <c r="D27" s="53"/>
      <c r="F27" s="53" t="str">
        <f>IF(Großgruppen!I10="","",Großgruppen!I10)</f>
        <v/>
      </c>
      <c r="G27" s="53" t="str">
        <f>IF(Großgruppen!J10="","",Großgruppen!J10)</f>
        <v/>
      </c>
      <c r="H27" s="53" t="str">
        <f>IF(Großgruppen!K10="","",Großgruppen!K10)</f>
        <v/>
      </c>
      <c r="I27">
        <v>2</v>
      </c>
      <c r="K27" t="str">
        <f t="shared" ref="K27:K41" si="1">CONCATENATE(G27," ",F27)</f>
        <v xml:space="preserve"> </v>
      </c>
    </row>
    <row r="28" spans="1:11" x14ac:dyDescent="0.25">
      <c r="A28" s="54"/>
      <c r="B28" s="53"/>
      <c r="C28" s="53"/>
      <c r="D28" s="53"/>
      <c r="F28" s="53" t="str">
        <f>IF(Großgruppen!I11="","",Großgruppen!I11)</f>
        <v/>
      </c>
      <c r="G28" s="53" t="str">
        <f>IF(Großgruppen!J11="","",Großgruppen!J11)</f>
        <v/>
      </c>
      <c r="H28" s="53" t="str">
        <f>IF(Großgruppen!K11="","",Großgruppen!K11)</f>
        <v/>
      </c>
      <c r="I28">
        <v>3</v>
      </c>
      <c r="K28" t="str">
        <f t="shared" si="1"/>
        <v xml:space="preserve"> </v>
      </c>
    </row>
    <row r="29" spans="1:11" x14ac:dyDescent="0.25">
      <c r="A29" s="54"/>
      <c r="B29" s="53"/>
      <c r="C29" s="53"/>
      <c r="D29" s="53"/>
      <c r="F29" s="53" t="str">
        <f>IF(Großgruppen!I12="","",Großgruppen!I12)</f>
        <v/>
      </c>
      <c r="G29" s="53" t="str">
        <f>IF(Großgruppen!J12="","",Großgruppen!J12)</f>
        <v/>
      </c>
      <c r="H29" s="53" t="str">
        <f>IF(Großgruppen!K12="","",Großgruppen!K12)</f>
        <v/>
      </c>
      <c r="I29">
        <v>4</v>
      </c>
      <c r="K29" t="str">
        <f t="shared" si="1"/>
        <v xml:space="preserve"> </v>
      </c>
    </row>
    <row r="30" spans="1:11" x14ac:dyDescent="0.25">
      <c r="A30" s="54"/>
      <c r="B30" s="53"/>
      <c r="C30" s="53"/>
      <c r="D30" s="53"/>
      <c r="F30" s="53" t="str">
        <f>IF(Großgruppen!I13="","",Großgruppen!I13)</f>
        <v/>
      </c>
      <c r="G30" s="53" t="str">
        <f>IF(Großgruppen!J13="","",Großgruppen!J13)</f>
        <v/>
      </c>
      <c r="H30" s="53" t="str">
        <f>IF(Großgruppen!K13="","",Großgruppen!K13)</f>
        <v/>
      </c>
      <c r="I30">
        <v>5</v>
      </c>
      <c r="K30" t="str">
        <f t="shared" si="1"/>
        <v xml:space="preserve"> </v>
      </c>
    </row>
    <row r="31" spans="1:11" x14ac:dyDescent="0.25">
      <c r="A31" s="54"/>
      <c r="B31" s="53"/>
      <c r="C31" s="53"/>
      <c r="D31" s="53"/>
      <c r="F31" s="53" t="str">
        <f>IF(Großgruppen!I14="","",Großgruppen!I14)</f>
        <v/>
      </c>
      <c r="G31" s="53" t="str">
        <f>IF(Großgruppen!J14="","",Großgruppen!J14)</f>
        <v/>
      </c>
      <c r="H31" s="53" t="str">
        <f>IF(Großgruppen!K14="","",Großgruppen!K14)</f>
        <v/>
      </c>
      <c r="I31">
        <v>6</v>
      </c>
      <c r="K31" t="str">
        <f t="shared" si="1"/>
        <v xml:space="preserve"> </v>
      </c>
    </row>
    <row r="32" spans="1:11" x14ac:dyDescent="0.25">
      <c r="A32" s="54"/>
      <c r="B32" s="53"/>
      <c r="C32" s="53"/>
      <c r="D32" s="53"/>
      <c r="F32" s="53" t="str">
        <f>IF(Großgruppen!I15="","",Großgruppen!I15)</f>
        <v/>
      </c>
      <c r="G32" s="53" t="str">
        <f>IF(Großgruppen!J15="","",Großgruppen!J15)</f>
        <v/>
      </c>
      <c r="H32" s="53" t="str">
        <f>IF(Großgruppen!K15="","",Großgruppen!K15)</f>
        <v/>
      </c>
      <c r="I32">
        <v>7</v>
      </c>
      <c r="K32" t="str">
        <f t="shared" si="1"/>
        <v xml:space="preserve"> </v>
      </c>
    </row>
    <row r="33" spans="1:11" x14ac:dyDescent="0.25">
      <c r="A33" s="54"/>
      <c r="B33" s="53"/>
      <c r="C33" s="53"/>
      <c r="D33" s="53"/>
      <c r="F33" s="53" t="str">
        <f>IF(Großgruppen!I16="","",Großgruppen!I16)</f>
        <v/>
      </c>
      <c r="G33" s="53" t="str">
        <f>IF(Großgruppen!J16="","",Großgruppen!J16)</f>
        <v/>
      </c>
      <c r="H33" s="53" t="str">
        <f>IF(Großgruppen!K16="","",Großgruppen!K16)</f>
        <v/>
      </c>
      <c r="I33">
        <v>8</v>
      </c>
      <c r="K33" t="str">
        <f t="shared" si="1"/>
        <v xml:space="preserve"> </v>
      </c>
    </row>
    <row r="34" spans="1:11" x14ac:dyDescent="0.25">
      <c r="A34" s="54"/>
      <c r="B34" s="53"/>
      <c r="C34" s="53"/>
      <c r="D34" s="53"/>
      <c r="F34" s="53" t="str">
        <f>IF(Großgruppen!I17="","",Großgruppen!I17)</f>
        <v/>
      </c>
      <c r="G34" s="53" t="str">
        <f>IF(Großgruppen!J17="","",Großgruppen!J17)</f>
        <v/>
      </c>
      <c r="H34" s="53" t="str">
        <f>IF(Großgruppen!K17="","",Großgruppen!K17)</f>
        <v/>
      </c>
      <c r="I34">
        <v>9</v>
      </c>
      <c r="K34" t="str">
        <f t="shared" si="1"/>
        <v xml:space="preserve"> </v>
      </c>
    </row>
    <row r="35" spans="1:11" x14ac:dyDescent="0.25">
      <c r="A35" s="54"/>
      <c r="B35" s="53"/>
      <c r="C35" s="53"/>
      <c r="D35" s="53"/>
      <c r="F35" s="53" t="str">
        <f>IF(Großgruppen!I18="","",Großgruppen!I18)</f>
        <v/>
      </c>
      <c r="G35" s="53" t="str">
        <f>IF(Großgruppen!J18="","",Großgruppen!J18)</f>
        <v/>
      </c>
      <c r="H35" s="53" t="str">
        <f>IF(Großgruppen!K18="","",Großgruppen!K18)</f>
        <v/>
      </c>
      <c r="I35">
        <v>10</v>
      </c>
      <c r="K35" t="str">
        <f t="shared" si="1"/>
        <v xml:space="preserve"> </v>
      </c>
    </row>
    <row r="36" spans="1:11" x14ac:dyDescent="0.25">
      <c r="A36" s="54"/>
      <c r="B36" s="53"/>
      <c r="C36" s="53"/>
      <c r="D36" s="53"/>
      <c r="F36" s="53" t="str">
        <f>IF(Großgruppen!I19="","",Großgruppen!I19)</f>
        <v/>
      </c>
      <c r="G36" s="53" t="str">
        <f>IF(Großgruppen!J19="","",Großgruppen!J19)</f>
        <v/>
      </c>
      <c r="H36" s="53" t="str">
        <f>IF(Großgruppen!K19="","",Großgruppen!K19)</f>
        <v/>
      </c>
      <c r="I36">
        <v>11</v>
      </c>
      <c r="K36" t="str">
        <f t="shared" si="1"/>
        <v xml:space="preserve"> </v>
      </c>
    </row>
    <row r="37" spans="1:11" x14ac:dyDescent="0.25">
      <c r="A37" s="54"/>
      <c r="B37" s="53"/>
      <c r="C37" s="53"/>
      <c r="D37" s="53"/>
      <c r="F37" s="53" t="str">
        <f>IF(Großgruppen!I20="","",Großgruppen!I20)</f>
        <v/>
      </c>
      <c r="G37" s="53" t="str">
        <f>IF(Großgruppen!J20="","",Großgruppen!J20)</f>
        <v/>
      </c>
      <c r="H37" s="53" t="str">
        <f>IF(Großgruppen!K20="","",Großgruppen!K20)</f>
        <v/>
      </c>
      <c r="I37">
        <v>12</v>
      </c>
      <c r="K37" t="str">
        <f t="shared" si="1"/>
        <v xml:space="preserve"> </v>
      </c>
    </row>
    <row r="38" spans="1:11" x14ac:dyDescent="0.25">
      <c r="A38" s="54"/>
      <c r="B38" s="53"/>
      <c r="C38" s="53"/>
      <c r="D38" s="53"/>
      <c r="F38" s="53" t="str">
        <f>IF(Großgruppen!I21="","",Großgruppen!I21)</f>
        <v/>
      </c>
      <c r="G38" s="53" t="str">
        <f>IF(Großgruppen!J21="","",Großgruppen!J21)</f>
        <v/>
      </c>
      <c r="H38" s="53" t="str">
        <f>IF(Großgruppen!K21="","",Großgruppen!K21)</f>
        <v/>
      </c>
      <c r="I38">
        <v>13</v>
      </c>
      <c r="K38" t="str">
        <f t="shared" si="1"/>
        <v xml:space="preserve"> </v>
      </c>
    </row>
    <row r="39" spans="1:11" x14ac:dyDescent="0.25">
      <c r="A39" s="54"/>
      <c r="B39" s="53"/>
      <c r="C39" s="53"/>
      <c r="D39" s="53"/>
      <c r="F39" s="53" t="str">
        <f>IF(Großgruppen!I22="","",Großgruppen!I22)</f>
        <v/>
      </c>
      <c r="G39" s="53" t="str">
        <f>IF(Großgruppen!J22="","",Großgruppen!J22)</f>
        <v/>
      </c>
      <c r="H39" s="53" t="str">
        <f>IF(Großgruppen!K22="","",Großgruppen!K22)</f>
        <v/>
      </c>
      <c r="I39">
        <v>14</v>
      </c>
      <c r="K39" t="str">
        <f t="shared" si="1"/>
        <v xml:space="preserve"> </v>
      </c>
    </row>
    <row r="40" spans="1:11" x14ac:dyDescent="0.25">
      <c r="A40" s="54"/>
      <c r="B40" s="53"/>
      <c r="C40" s="53"/>
      <c r="D40" s="53"/>
      <c r="F40" s="53" t="str">
        <f>IF(Großgruppen!I23="","",Großgruppen!I23)</f>
        <v/>
      </c>
      <c r="G40" s="53" t="str">
        <f>IF(Großgruppen!J23="","",Großgruppen!J23)</f>
        <v/>
      </c>
      <c r="H40" s="53" t="str">
        <f>IF(Großgruppen!K23="","",Großgruppen!K23)</f>
        <v/>
      </c>
      <c r="I40">
        <v>15</v>
      </c>
      <c r="K40" t="str">
        <f t="shared" si="1"/>
        <v xml:space="preserve"> </v>
      </c>
    </row>
    <row r="41" spans="1:11" x14ac:dyDescent="0.25">
      <c r="A41" s="54"/>
      <c r="B41" s="53"/>
      <c r="C41" s="53"/>
      <c r="D41" s="53"/>
      <c r="F41" s="53" t="str">
        <f>IF(Großgruppen!I24="","",Großgruppen!I24)</f>
        <v/>
      </c>
      <c r="G41" s="53" t="str">
        <f>IF(Großgruppen!J24="","",Großgruppen!J24)</f>
        <v/>
      </c>
      <c r="H41" s="53" t="str">
        <f>IF(Großgruppen!K24="","",Großgruppen!K24)</f>
        <v/>
      </c>
      <c r="I41">
        <v>16</v>
      </c>
      <c r="K41" t="str">
        <f t="shared" si="1"/>
        <v xml:space="preserve"> </v>
      </c>
    </row>
    <row r="42" spans="1:11" x14ac:dyDescent="0.25">
      <c r="F42" s="53" t="str">
        <f>IF(Großgruppen!I25="","",Großgruppen!I25)</f>
        <v/>
      </c>
      <c r="G42" s="53" t="str">
        <f>IF(Großgruppen!J25="","",Großgruppen!J25)</f>
        <v/>
      </c>
      <c r="H42" s="53" t="str">
        <f>IF(Großgruppen!K25="","",Großgruppen!K25)</f>
        <v/>
      </c>
      <c r="I42">
        <v>17</v>
      </c>
    </row>
    <row r="43" spans="1:11" x14ac:dyDescent="0.25">
      <c r="F43" s="53" t="str">
        <f>IF(Großgruppen!I26="","",Großgruppen!I26)</f>
        <v/>
      </c>
      <c r="G43" s="53" t="str">
        <f>IF(Großgruppen!J26="","",Großgruppen!J26)</f>
        <v/>
      </c>
      <c r="H43" s="53" t="str">
        <f>IF(Großgruppen!K26="","",Großgruppen!K26)</f>
        <v/>
      </c>
      <c r="I43">
        <v>18</v>
      </c>
    </row>
    <row r="44" spans="1:11" x14ac:dyDescent="0.25">
      <c r="F44" s="53" t="str">
        <f>IF(Großgruppen!I27="","",Großgruppen!I27)</f>
        <v/>
      </c>
      <c r="G44" s="53" t="str">
        <f>IF(Großgruppen!J27="","",Großgruppen!J27)</f>
        <v/>
      </c>
      <c r="H44" s="53" t="str">
        <f>IF(Großgruppen!K27="","",Großgruppen!K27)</f>
        <v/>
      </c>
      <c r="I44">
        <v>19</v>
      </c>
    </row>
    <row r="45" spans="1:11" x14ac:dyDescent="0.25">
      <c r="F45" s="53" t="str">
        <f>IF(Großgruppen!I28="","",Großgruppen!I28)</f>
        <v/>
      </c>
      <c r="G45" s="53" t="str">
        <f>IF(Großgruppen!J28="","",Großgruppen!J28)</f>
        <v/>
      </c>
      <c r="H45" s="53" t="str">
        <f>IF(Großgruppen!K28="","",Großgruppen!K28)</f>
        <v/>
      </c>
      <c r="I45">
        <v>20</v>
      </c>
    </row>
    <row r="46" spans="1:11" x14ac:dyDescent="0.25">
      <c r="F46" s="53" t="str">
        <f>IF(Großgruppen!I29="","",Großgruppen!I29)</f>
        <v/>
      </c>
      <c r="G46" s="53" t="str">
        <f>IF(Großgruppen!J29="","",Großgruppen!J29)</f>
        <v/>
      </c>
      <c r="H46" s="53" t="str">
        <f>IF(Großgruppen!K29="","",Großgruppen!K29)</f>
        <v/>
      </c>
      <c r="I46">
        <v>21</v>
      </c>
    </row>
    <row r="47" spans="1:11" x14ac:dyDescent="0.25">
      <c r="F47" s="53" t="str">
        <f>IF(Großgruppen!I30="","",Großgruppen!I30)</f>
        <v/>
      </c>
      <c r="G47" s="53" t="str">
        <f>IF(Großgruppen!J30="","",Großgruppen!J30)</f>
        <v/>
      </c>
      <c r="H47" s="53" t="str">
        <f>IF(Großgruppen!K30="","",Großgruppen!K30)</f>
        <v/>
      </c>
      <c r="I47">
        <v>22</v>
      </c>
    </row>
    <row r="49" spans="1:11" x14ac:dyDescent="0.25">
      <c r="A49" s="53" t="str">
        <f>IF(Großgruppen!$B$33="","",'allg. Daten'!$C$6)</f>
        <v>Vereinsname</v>
      </c>
      <c r="B49" s="53" t="str">
        <f>IF(Großgruppen!$B33="","",Großgruppen!$B$33)</f>
        <v>Großgruppenkürname 3</v>
      </c>
      <c r="C49" s="3" t="e">
        <f>IF(LARGE(Großgruppen!$E$35:$E$56,1)&gt;=15,"15+","U15")</f>
        <v>#NUM!</v>
      </c>
      <c r="D49" s="53">
        <v>14</v>
      </c>
      <c r="F49" s="53" t="str">
        <f>IF(Großgruppen!C35="","",Großgruppen!C35)</f>
        <v/>
      </c>
      <c r="G49" s="53" t="str">
        <f>IF(Großgruppen!D35="","",Großgruppen!D35)</f>
        <v/>
      </c>
      <c r="H49" s="53" t="str">
        <f>IF(Großgruppen!E35="","",Großgruppen!E35)</f>
        <v/>
      </c>
      <c r="I49">
        <v>1</v>
      </c>
      <c r="K49" t="str">
        <f>CONCATENATE(G49," ",F49)</f>
        <v xml:space="preserve"> </v>
      </c>
    </row>
    <row r="50" spans="1:11" x14ac:dyDescent="0.25">
      <c r="A50" s="54"/>
      <c r="B50" s="53"/>
      <c r="C50" s="53"/>
      <c r="D50" s="53"/>
      <c r="F50" s="53" t="str">
        <f>IF(Großgruppen!C36="","",Großgruppen!C36)</f>
        <v/>
      </c>
      <c r="G50" s="53" t="str">
        <f>IF(Großgruppen!D36="","",Großgruppen!D36)</f>
        <v/>
      </c>
      <c r="H50" s="53" t="str">
        <f>IF(Großgruppen!E36="","",Großgruppen!E36)</f>
        <v/>
      </c>
      <c r="I50">
        <v>2</v>
      </c>
      <c r="K50" t="str">
        <f t="shared" ref="K50:K64" si="2">CONCATENATE(G50," ",F50)</f>
        <v xml:space="preserve"> </v>
      </c>
    </row>
    <row r="51" spans="1:11" x14ac:dyDescent="0.25">
      <c r="A51" s="54"/>
      <c r="B51" s="53"/>
      <c r="C51" s="53"/>
      <c r="D51" s="53"/>
      <c r="F51" s="53" t="str">
        <f>IF(Großgruppen!C37="","",Großgruppen!C37)</f>
        <v/>
      </c>
      <c r="G51" s="53" t="str">
        <f>IF(Großgruppen!D37="","",Großgruppen!D37)</f>
        <v/>
      </c>
      <c r="H51" s="53" t="str">
        <f>IF(Großgruppen!E37="","",Großgruppen!E37)</f>
        <v/>
      </c>
      <c r="I51">
        <v>3</v>
      </c>
      <c r="K51" t="str">
        <f t="shared" si="2"/>
        <v xml:space="preserve"> </v>
      </c>
    </row>
    <row r="52" spans="1:11" x14ac:dyDescent="0.25">
      <c r="A52" s="54"/>
      <c r="B52" s="53"/>
      <c r="C52" s="53"/>
      <c r="D52" s="53"/>
      <c r="F52" s="53" t="str">
        <f>IF(Großgruppen!C38="","",Großgruppen!C38)</f>
        <v/>
      </c>
      <c r="G52" s="53" t="str">
        <f>IF(Großgruppen!D38="","",Großgruppen!D38)</f>
        <v/>
      </c>
      <c r="H52" s="53" t="str">
        <f>IF(Großgruppen!E38="","",Großgruppen!E38)</f>
        <v/>
      </c>
      <c r="I52">
        <v>4</v>
      </c>
      <c r="K52" t="str">
        <f t="shared" si="2"/>
        <v xml:space="preserve"> </v>
      </c>
    </row>
    <row r="53" spans="1:11" x14ac:dyDescent="0.25">
      <c r="A53" s="54"/>
      <c r="B53" s="53"/>
      <c r="C53" s="53"/>
      <c r="D53" s="53"/>
      <c r="F53" s="53" t="str">
        <f>IF(Großgruppen!C39="","",Großgruppen!C39)</f>
        <v/>
      </c>
      <c r="G53" s="53" t="str">
        <f>IF(Großgruppen!D39="","",Großgruppen!D39)</f>
        <v/>
      </c>
      <c r="H53" s="53" t="str">
        <f>IF(Großgruppen!E39="","",Großgruppen!E39)</f>
        <v/>
      </c>
      <c r="I53">
        <v>5</v>
      </c>
      <c r="K53" t="str">
        <f t="shared" si="2"/>
        <v xml:space="preserve"> </v>
      </c>
    </row>
    <row r="54" spans="1:11" x14ac:dyDescent="0.25">
      <c r="A54" s="54"/>
      <c r="B54" s="53"/>
      <c r="C54" s="53"/>
      <c r="D54" s="53"/>
      <c r="F54" s="53" t="str">
        <f>IF(Großgruppen!C40="","",Großgruppen!C40)</f>
        <v/>
      </c>
      <c r="G54" s="53" t="str">
        <f>IF(Großgruppen!D40="","",Großgruppen!D40)</f>
        <v/>
      </c>
      <c r="H54" s="53" t="str">
        <f>IF(Großgruppen!E40="","",Großgruppen!E40)</f>
        <v/>
      </c>
      <c r="I54">
        <v>6</v>
      </c>
      <c r="K54" t="str">
        <f t="shared" si="2"/>
        <v xml:space="preserve"> </v>
      </c>
    </row>
    <row r="55" spans="1:11" x14ac:dyDescent="0.25">
      <c r="A55" s="54"/>
      <c r="B55" s="53"/>
      <c r="C55" s="53"/>
      <c r="D55" s="53"/>
      <c r="F55" s="53" t="str">
        <f>IF(Großgruppen!C41="","",Großgruppen!C41)</f>
        <v/>
      </c>
      <c r="G55" s="53" t="str">
        <f>IF(Großgruppen!D41="","",Großgruppen!D41)</f>
        <v/>
      </c>
      <c r="H55" s="53" t="str">
        <f>IF(Großgruppen!E41="","",Großgruppen!E41)</f>
        <v/>
      </c>
      <c r="I55">
        <v>7</v>
      </c>
      <c r="K55" t="str">
        <f t="shared" si="2"/>
        <v xml:space="preserve"> </v>
      </c>
    </row>
    <row r="56" spans="1:11" x14ac:dyDescent="0.25">
      <c r="A56" s="54"/>
      <c r="B56" s="53"/>
      <c r="C56" s="53"/>
      <c r="D56" s="53"/>
      <c r="F56" s="53" t="str">
        <f>IF(Großgruppen!C42="","",Großgruppen!C42)</f>
        <v/>
      </c>
      <c r="G56" s="53" t="str">
        <f>IF(Großgruppen!D42="","",Großgruppen!D42)</f>
        <v/>
      </c>
      <c r="H56" s="53" t="str">
        <f>IF(Großgruppen!E42="","",Großgruppen!E42)</f>
        <v/>
      </c>
      <c r="I56">
        <v>8</v>
      </c>
      <c r="K56" t="str">
        <f t="shared" si="2"/>
        <v xml:space="preserve"> </v>
      </c>
    </row>
    <row r="57" spans="1:11" x14ac:dyDescent="0.25">
      <c r="A57" s="54"/>
      <c r="B57" s="53"/>
      <c r="C57" s="53"/>
      <c r="D57" s="53"/>
      <c r="F57" s="53" t="str">
        <f>IF(Großgruppen!C43="","",Großgruppen!C43)</f>
        <v/>
      </c>
      <c r="G57" s="53" t="str">
        <f>IF(Großgruppen!D43="","",Großgruppen!D43)</f>
        <v/>
      </c>
      <c r="H57" s="53" t="str">
        <f>IF(Großgruppen!E43="","",Großgruppen!E43)</f>
        <v/>
      </c>
      <c r="I57">
        <v>9</v>
      </c>
      <c r="K57" t="str">
        <f t="shared" si="2"/>
        <v xml:space="preserve"> </v>
      </c>
    </row>
    <row r="58" spans="1:11" x14ac:dyDescent="0.25">
      <c r="A58" s="54"/>
      <c r="B58" s="53"/>
      <c r="C58" s="53"/>
      <c r="D58" s="53"/>
      <c r="F58" s="53" t="str">
        <f>IF(Großgruppen!C44="","",Großgruppen!C44)</f>
        <v/>
      </c>
      <c r="G58" s="53" t="str">
        <f>IF(Großgruppen!D44="","",Großgruppen!D44)</f>
        <v/>
      </c>
      <c r="H58" s="53" t="str">
        <f>IF(Großgruppen!E44="","",Großgruppen!E44)</f>
        <v/>
      </c>
      <c r="I58">
        <v>10</v>
      </c>
      <c r="K58" t="str">
        <f t="shared" si="2"/>
        <v xml:space="preserve"> </v>
      </c>
    </row>
    <row r="59" spans="1:11" x14ac:dyDescent="0.25">
      <c r="A59" s="54"/>
      <c r="B59" s="53"/>
      <c r="C59" s="53"/>
      <c r="D59" s="53"/>
      <c r="F59" s="53" t="str">
        <f>IF(Großgruppen!C45="","",Großgruppen!C45)</f>
        <v/>
      </c>
      <c r="G59" s="53" t="str">
        <f>IF(Großgruppen!D45="","",Großgruppen!D45)</f>
        <v/>
      </c>
      <c r="H59" s="53" t="str">
        <f>IF(Großgruppen!E45="","",Großgruppen!E45)</f>
        <v/>
      </c>
      <c r="I59">
        <v>11</v>
      </c>
      <c r="K59" t="str">
        <f t="shared" si="2"/>
        <v xml:space="preserve"> </v>
      </c>
    </row>
    <row r="60" spans="1:11" x14ac:dyDescent="0.25">
      <c r="A60" s="54"/>
      <c r="B60" s="53"/>
      <c r="C60" s="53"/>
      <c r="D60" s="53"/>
      <c r="F60" s="53" t="str">
        <f>IF(Großgruppen!C46="","",Großgruppen!C46)</f>
        <v/>
      </c>
      <c r="G60" s="53" t="str">
        <f>IF(Großgruppen!D46="","",Großgruppen!D46)</f>
        <v/>
      </c>
      <c r="H60" s="53" t="str">
        <f>IF(Großgruppen!E46="","",Großgruppen!E46)</f>
        <v/>
      </c>
      <c r="I60">
        <v>12</v>
      </c>
      <c r="K60" t="str">
        <f t="shared" si="2"/>
        <v xml:space="preserve"> </v>
      </c>
    </row>
    <row r="61" spans="1:11" x14ac:dyDescent="0.25">
      <c r="A61" s="54"/>
      <c r="B61" s="53"/>
      <c r="C61" s="53"/>
      <c r="D61" s="53"/>
      <c r="F61" s="53" t="str">
        <f>IF(Großgruppen!C47="","",Großgruppen!C47)</f>
        <v/>
      </c>
      <c r="G61" s="53" t="str">
        <f>IF(Großgruppen!D47="","",Großgruppen!D47)</f>
        <v/>
      </c>
      <c r="H61" s="53" t="str">
        <f>IF(Großgruppen!E47="","",Großgruppen!E47)</f>
        <v/>
      </c>
      <c r="I61">
        <v>13</v>
      </c>
      <c r="K61" t="str">
        <f t="shared" si="2"/>
        <v xml:space="preserve"> </v>
      </c>
    </row>
    <row r="62" spans="1:11" x14ac:dyDescent="0.25">
      <c r="A62" s="54"/>
      <c r="B62" s="53"/>
      <c r="C62" s="53"/>
      <c r="D62" s="53"/>
      <c r="F62" s="53" t="str">
        <f>IF(Großgruppen!C48="","",Großgruppen!C48)</f>
        <v/>
      </c>
      <c r="G62" s="53" t="str">
        <f>IF(Großgruppen!D48="","",Großgruppen!D48)</f>
        <v/>
      </c>
      <c r="H62" s="53" t="str">
        <f>IF(Großgruppen!E48="","",Großgruppen!E48)</f>
        <v/>
      </c>
      <c r="I62">
        <v>14</v>
      </c>
      <c r="K62" t="str">
        <f t="shared" si="2"/>
        <v xml:space="preserve"> </v>
      </c>
    </row>
    <row r="63" spans="1:11" x14ac:dyDescent="0.25">
      <c r="A63" s="54"/>
      <c r="B63" s="53"/>
      <c r="C63" s="53"/>
      <c r="D63" s="53"/>
      <c r="F63" s="53" t="str">
        <f>IF(Großgruppen!C49="","",Großgruppen!C49)</f>
        <v/>
      </c>
      <c r="G63" s="53" t="str">
        <f>IF(Großgruppen!D49="","",Großgruppen!D49)</f>
        <v/>
      </c>
      <c r="H63" s="53" t="str">
        <f>IF(Großgruppen!E49="","",Großgruppen!E49)</f>
        <v/>
      </c>
      <c r="I63">
        <v>15</v>
      </c>
      <c r="K63" t="str">
        <f t="shared" si="2"/>
        <v xml:space="preserve"> </v>
      </c>
    </row>
    <row r="64" spans="1:11" x14ac:dyDescent="0.25">
      <c r="A64" s="54"/>
      <c r="B64" s="53"/>
      <c r="C64" s="53"/>
      <c r="D64" s="53"/>
      <c r="F64" s="53" t="str">
        <f>IF(Großgruppen!C50="","",Großgruppen!C50)</f>
        <v/>
      </c>
      <c r="G64" s="53" t="str">
        <f>IF(Großgruppen!D50="","",Großgruppen!D50)</f>
        <v/>
      </c>
      <c r="H64" s="53" t="str">
        <f>IF(Großgruppen!E50="","",Großgruppen!E50)</f>
        <v/>
      </c>
      <c r="I64">
        <v>16</v>
      </c>
      <c r="K64" t="str">
        <f t="shared" si="2"/>
        <v xml:space="preserve"> </v>
      </c>
    </row>
    <row r="65" spans="1:11" x14ac:dyDescent="0.25">
      <c r="F65" s="53" t="str">
        <f>IF(Großgruppen!C51="","",Großgruppen!C51)</f>
        <v/>
      </c>
      <c r="G65" s="53" t="str">
        <f>IF(Großgruppen!D51="","",Großgruppen!D51)</f>
        <v/>
      </c>
      <c r="H65" s="53" t="str">
        <f>IF(Großgruppen!E51="","",Großgruppen!E51)</f>
        <v/>
      </c>
      <c r="I65">
        <v>17</v>
      </c>
    </row>
    <row r="66" spans="1:11" x14ac:dyDescent="0.25">
      <c r="F66" s="53" t="str">
        <f>IF(Großgruppen!C52="","",Großgruppen!C52)</f>
        <v/>
      </c>
      <c r="G66" s="53" t="str">
        <f>IF(Großgruppen!D52="","",Großgruppen!D52)</f>
        <v/>
      </c>
      <c r="H66" s="53" t="str">
        <f>IF(Großgruppen!E52="","",Großgruppen!E52)</f>
        <v/>
      </c>
      <c r="I66">
        <v>18</v>
      </c>
    </row>
    <row r="67" spans="1:11" x14ac:dyDescent="0.25">
      <c r="F67" s="53" t="str">
        <f>IF(Großgruppen!C53="","",Großgruppen!C53)</f>
        <v/>
      </c>
      <c r="G67" s="53" t="str">
        <f>IF(Großgruppen!D53="","",Großgruppen!D53)</f>
        <v/>
      </c>
      <c r="H67" s="53" t="str">
        <f>IF(Großgruppen!E53="","",Großgruppen!E53)</f>
        <v/>
      </c>
      <c r="I67">
        <v>19</v>
      </c>
    </row>
    <row r="68" spans="1:11" x14ac:dyDescent="0.25">
      <c r="F68" s="53" t="str">
        <f>IF(Großgruppen!C54="","",Großgruppen!C54)</f>
        <v/>
      </c>
      <c r="G68" s="53" t="str">
        <f>IF(Großgruppen!D54="","",Großgruppen!D54)</f>
        <v/>
      </c>
      <c r="H68" s="53" t="str">
        <f>IF(Großgruppen!E54="","",Großgruppen!E54)</f>
        <v/>
      </c>
      <c r="I68">
        <v>20</v>
      </c>
    </row>
    <row r="69" spans="1:11" x14ac:dyDescent="0.25">
      <c r="F69" s="53" t="str">
        <f>IF(Großgruppen!C55="","",Großgruppen!C55)</f>
        <v/>
      </c>
      <c r="G69" s="53" t="str">
        <f>IF(Großgruppen!D55="","",Großgruppen!D55)</f>
        <v/>
      </c>
      <c r="H69" s="53" t="str">
        <f>IF(Großgruppen!E55="","",Großgruppen!E55)</f>
        <v/>
      </c>
      <c r="I69">
        <v>21</v>
      </c>
    </row>
    <row r="70" spans="1:11" x14ac:dyDescent="0.25">
      <c r="F70" s="53" t="str">
        <f>IF(Großgruppen!C56="","",Großgruppen!C56)</f>
        <v/>
      </c>
      <c r="G70" s="53" t="str">
        <f>IF(Großgruppen!D56="","",Großgruppen!D56)</f>
        <v/>
      </c>
      <c r="H70" s="53" t="str">
        <f>IF(Großgruppen!E56="","",Großgruppen!E56)</f>
        <v/>
      </c>
      <c r="I70">
        <v>22</v>
      </c>
    </row>
    <row r="72" spans="1:11" x14ac:dyDescent="0.25">
      <c r="A72" s="53" t="str">
        <f>IF(Großgruppen!$H$33="","",'allg. Daten'!$C$6)</f>
        <v>Vereinsname</v>
      </c>
      <c r="B72" s="53" t="str">
        <f>IF(Großgruppen!$H$33="","",Großgruppen!$H$33)</f>
        <v>Großgruppenkürname 4</v>
      </c>
      <c r="C72" s="3" t="e">
        <f>IF(LARGE(Großgruppen!$K$35:$K$56,1)&gt;=15,"15+","U15")</f>
        <v>#NUM!</v>
      </c>
      <c r="D72" s="53">
        <v>14</v>
      </c>
      <c r="F72" s="53" t="str">
        <f>IF(Großgruppen!I35="","",Großgruppen!I35)</f>
        <v/>
      </c>
      <c r="G72" s="53" t="str">
        <f>IF(Großgruppen!J35="","",Großgruppen!J35)</f>
        <v/>
      </c>
      <c r="H72" s="53" t="str">
        <f>IF(Großgruppen!K35="","",Großgruppen!K35)</f>
        <v/>
      </c>
      <c r="I72">
        <v>1</v>
      </c>
      <c r="K72" t="str">
        <f>CONCATENATE(G72," ",F72)</f>
        <v xml:space="preserve"> </v>
      </c>
    </row>
    <row r="73" spans="1:11" x14ac:dyDescent="0.25">
      <c r="A73" s="54"/>
      <c r="B73" s="53"/>
      <c r="C73" s="53"/>
      <c r="D73" s="53"/>
      <c r="F73" s="53" t="str">
        <f>IF(Großgruppen!I36="","",Großgruppen!I36)</f>
        <v/>
      </c>
      <c r="G73" s="53" t="str">
        <f>IF(Großgruppen!J36="","",Großgruppen!J36)</f>
        <v/>
      </c>
      <c r="H73" s="53" t="str">
        <f>IF(Großgruppen!K36="","",Großgruppen!K36)</f>
        <v/>
      </c>
      <c r="I73">
        <v>2</v>
      </c>
      <c r="K73" t="str">
        <f t="shared" ref="K73:K87" si="3">CONCATENATE(G73," ",F73)</f>
        <v xml:space="preserve"> </v>
      </c>
    </row>
    <row r="74" spans="1:11" x14ac:dyDescent="0.25">
      <c r="A74" s="54"/>
      <c r="B74" s="53"/>
      <c r="C74" s="53"/>
      <c r="D74" s="53"/>
      <c r="F74" s="53" t="str">
        <f>IF(Großgruppen!I37="","",Großgruppen!I37)</f>
        <v/>
      </c>
      <c r="G74" s="53" t="str">
        <f>IF(Großgruppen!J37="","",Großgruppen!J37)</f>
        <v/>
      </c>
      <c r="H74" s="53" t="str">
        <f>IF(Großgruppen!K37="","",Großgruppen!K37)</f>
        <v/>
      </c>
      <c r="I74">
        <v>3</v>
      </c>
      <c r="K74" t="str">
        <f t="shared" si="3"/>
        <v xml:space="preserve"> </v>
      </c>
    </row>
    <row r="75" spans="1:11" x14ac:dyDescent="0.25">
      <c r="A75" s="54"/>
      <c r="B75" s="53"/>
      <c r="C75" s="53"/>
      <c r="D75" s="53"/>
      <c r="F75" s="53" t="str">
        <f>IF(Großgruppen!I38="","",Großgruppen!I38)</f>
        <v/>
      </c>
      <c r="G75" s="53" t="str">
        <f>IF(Großgruppen!J38="","",Großgruppen!J38)</f>
        <v/>
      </c>
      <c r="H75" s="53" t="str">
        <f>IF(Großgruppen!K38="","",Großgruppen!K38)</f>
        <v/>
      </c>
      <c r="I75">
        <v>4</v>
      </c>
      <c r="K75" t="str">
        <f t="shared" si="3"/>
        <v xml:space="preserve"> </v>
      </c>
    </row>
    <row r="76" spans="1:11" x14ac:dyDescent="0.25">
      <c r="A76" s="54"/>
      <c r="B76" s="53"/>
      <c r="C76" s="53"/>
      <c r="D76" s="53"/>
      <c r="F76" s="53" t="str">
        <f>IF(Großgruppen!I39="","",Großgruppen!I39)</f>
        <v/>
      </c>
      <c r="G76" s="53" t="str">
        <f>IF(Großgruppen!J39="","",Großgruppen!J39)</f>
        <v/>
      </c>
      <c r="H76" s="53" t="str">
        <f>IF(Großgruppen!K39="","",Großgruppen!K39)</f>
        <v/>
      </c>
      <c r="I76">
        <v>5</v>
      </c>
      <c r="K76" t="str">
        <f t="shared" si="3"/>
        <v xml:space="preserve"> </v>
      </c>
    </row>
    <row r="77" spans="1:11" x14ac:dyDescent="0.25">
      <c r="A77" s="54"/>
      <c r="B77" s="53"/>
      <c r="C77" s="53"/>
      <c r="D77" s="53"/>
      <c r="F77" s="53" t="str">
        <f>IF(Großgruppen!I40="","",Großgruppen!I40)</f>
        <v/>
      </c>
      <c r="G77" s="53" t="str">
        <f>IF(Großgruppen!J40="","",Großgruppen!J40)</f>
        <v/>
      </c>
      <c r="H77" s="53" t="str">
        <f>IF(Großgruppen!K40="","",Großgruppen!K40)</f>
        <v/>
      </c>
      <c r="I77">
        <v>6</v>
      </c>
      <c r="K77" t="str">
        <f t="shared" si="3"/>
        <v xml:space="preserve"> </v>
      </c>
    </row>
    <row r="78" spans="1:11" x14ac:dyDescent="0.25">
      <c r="A78" s="54"/>
      <c r="B78" s="53"/>
      <c r="C78" s="53"/>
      <c r="D78" s="53"/>
      <c r="F78" s="53" t="str">
        <f>IF(Großgruppen!I41="","",Großgruppen!I41)</f>
        <v/>
      </c>
      <c r="G78" s="53" t="str">
        <f>IF(Großgruppen!J41="","",Großgruppen!J41)</f>
        <v/>
      </c>
      <c r="H78" s="53" t="str">
        <f>IF(Großgruppen!K41="","",Großgruppen!K41)</f>
        <v/>
      </c>
      <c r="I78">
        <v>7</v>
      </c>
      <c r="K78" t="str">
        <f t="shared" si="3"/>
        <v xml:space="preserve"> </v>
      </c>
    </row>
    <row r="79" spans="1:11" x14ac:dyDescent="0.25">
      <c r="A79" s="54"/>
      <c r="B79" s="53"/>
      <c r="C79" s="53"/>
      <c r="D79" s="53"/>
      <c r="F79" s="53" t="str">
        <f>IF(Großgruppen!I42="","",Großgruppen!I42)</f>
        <v/>
      </c>
      <c r="G79" s="53" t="str">
        <f>IF(Großgruppen!J42="","",Großgruppen!J42)</f>
        <v/>
      </c>
      <c r="H79" s="53" t="str">
        <f>IF(Großgruppen!K42="","",Großgruppen!K42)</f>
        <v/>
      </c>
      <c r="I79">
        <v>8</v>
      </c>
      <c r="K79" t="str">
        <f t="shared" si="3"/>
        <v xml:space="preserve"> </v>
      </c>
    </row>
    <row r="80" spans="1:11" x14ac:dyDescent="0.25">
      <c r="A80" s="54"/>
      <c r="B80" s="53"/>
      <c r="C80" s="53"/>
      <c r="D80" s="53"/>
      <c r="F80" s="53" t="str">
        <f>IF(Großgruppen!I43="","",Großgruppen!I43)</f>
        <v/>
      </c>
      <c r="G80" s="53" t="str">
        <f>IF(Großgruppen!J43="","",Großgruppen!J43)</f>
        <v/>
      </c>
      <c r="H80" s="53" t="str">
        <f>IF(Großgruppen!K43="","",Großgruppen!K43)</f>
        <v/>
      </c>
      <c r="I80">
        <v>9</v>
      </c>
      <c r="K80" t="str">
        <f t="shared" si="3"/>
        <v xml:space="preserve"> </v>
      </c>
    </row>
    <row r="81" spans="1:11" x14ac:dyDescent="0.25">
      <c r="A81" s="54"/>
      <c r="B81" s="53"/>
      <c r="C81" s="53"/>
      <c r="D81" s="53"/>
      <c r="F81" s="53" t="str">
        <f>IF(Großgruppen!I44="","",Großgruppen!I44)</f>
        <v/>
      </c>
      <c r="G81" s="53" t="str">
        <f>IF(Großgruppen!J44="","",Großgruppen!J44)</f>
        <v/>
      </c>
      <c r="H81" s="53" t="str">
        <f>IF(Großgruppen!K44="","",Großgruppen!K44)</f>
        <v/>
      </c>
      <c r="I81">
        <v>10</v>
      </c>
      <c r="K81" t="str">
        <f t="shared" si="3"/>
        <v xml:space="preserve"> </v>
      </c>
    </row>
    <row r="82" spans="1:11" x14ac:dyDescent="0.25">
      <c r="A82" s="54"/>
      <c r="B82" s="53"/>
      <c r="C82" s="53"/>
      <c r="D82" s="53"/>
      <c r="F82" s="53" t="str">
        <f>IF(Großgruppen!I45="","",Großgruppen!I45)</f>
        <v/>
      </c>
      <c r="G82" s="53" t="str">
        <f>IF(Großgruppen!J45="","",Großgruppen!J45)</f>
        <v/>
      </c>
      <c r="H82" s="53" t="str">
        <f>IF(Großgruppen!K45="","",Großgruppen!K45)</f>
        <v/>
      </c>
      <c r="I82">
        <v>11</v>
      </c>
      <c r="K82" t="str">
        <f t="shared" si="3"/>
        <v xml:space="preserve"> </v>
      </c>
    </row>
    <row r="83" spans="1:11" x14ac:dyDescent="0.25">
      <c r="A83" s="54"/>
      <c r="B83" s="53"/>
      <c r="C83" s="53"/>
      <c r="D83" s="53"/>
      <c r="F83" s="53" t="str">
        <f>IF(Großgruppen!I46="","",Großgruppen!I46)</f>
        <v/>
      </c>
      <c r="G83" s="53" t="str">
        <f>IF(Großgruppen!J46="","",Großgruppen!J46)</f>
        <v/>
      </c>
      <c r="H83" s="53" t="str">
        <f>IF(Großgruppen!K46="","",Großgruppen!K46)</f>
        <v/>
      </c>
      <c r="I83">
        <v>12</v>
      </c>
      <c r="K83" t="str">
        <f t="shared" si="3"/>
        <v xml:space="preserve"> </v>
      </c>
    </row>
    <row r="84" spans="1:11" x14ac:dyDescent="0.25">
      <c r="A84" s="54"/>
      <c r="B84" s="53"/>
      <c r="C84" s="53"/>
      <c r="D84" s="53"/>
      <c r="F84" s="53" t="str">
        <f>IF(Großgruppen!I47="","",Großgruppen!I47)</f>
        <v/>
      </c>
      <c r="G84" s="53" t="str">
        <f>IF(Großgruppen!J47="","",Großgruppen!J47)</f>
        <v/>
      </c>
      <c r="H84" s="53" t="str">
        <f>IF(Großgruppen!K47="","",Großgruppen!K47)</f>
        <v/>
      </c>
      <c r="I84">
        <v>13</v>
      </c>
      <c r="K84" t="str">
        <f t="shared" si="3"/>
        <v xml:space="preserve"> </v>
      </c>
    </row>
    <row r="85" spans="1:11" x14ac:dyDescent="0.25">
      <c r="A85" s="54"/>
      <c r="B85" s="53"/>
      <c r="C85" s="53"/>
      <c r="D85" s="53"/>
      <c r="F85" s="53" t="str">
        <f>IF(Großgruppen!I48="","",Großgruppen!I48)</f>
        <v/>
      </c>
      <c r="G85" s="53" t="str">
        <f>IF(Großgruppen!J48="","",Großgruppen!J48)</f>
        <v/>
      </c>
      <c r="H85" s="53" t="str">
        <f>IF(Großgruppen!K48="","",Großgruppen!K48)</f>
        <v/>
      </c>
      <c r="I85">
        <v>14</v>
      </c>
      <c r="K85" t="str">
        <f t="shared" si="3"/>
        <v xml:space="preserve"> </v>
      </c>
    </row>
    <row r="86" spans="1:11" x14ac:dyDescent="0.25">
      <c r="A86" s="54"/>
      <c r="B86" s="53"/>
      <c r="C86" s="53"/>
      <c r="D86" s="53"/>
      <c r="F86" s="53" t="str">
        <f>IF(Großgruppen!I49="","",Großgruppen!I49)</f>
        <v/>
      </c>
      <c r="G86" s="53" t="str">
        <f>IF(Großgruppen!J49="","",Großgruppen!J49)</f>
        <v/>
      </c>
      <c r="H86" s="53" t="str">
        <f>IF(Großgruppen!K49="","",Großgruppen!K49)</f>
        <v/>
      </c>
      <c r="I86">
        <v>15</v>
      </c>
      <c r="K86" t="str">
        <f t="shared" si="3"/>
        <v xml:space="preserve"> </v>
      </c>
    </row>
    <row r="87" spans="1:11" x14ac:dyDescent="0.25">
      <c r="A87" s="54"/>
      <c r="B87" s="53"/>
      <c r="C87" s="53"/>
      <c r="D87" s="53"/>
      <c r="F87" s="53" t="str">
        <f>IF(Großgruppen!I50="","",Großgruppen!I50)</f>
        <v/>
      </c>
      <c r="G87" s="53" t="str">
        <f>IF(Großgruppen!J50="","",Großgruppen!J50)</f>
        <v/>
      </c>
      <c r="H87" s="53" t="str">
        <f>IF(Großgruppen!K50="","",Großgruppen!K50)</f>
        <v/>
      </c>
      <c r="I87">
        <v>16</v>
      </c>
      <c r="K87" t="str">
        <f t="shared" si="3"/>
        <v xml:space="preserve"> </v>
      </c>
    </row>
    <row r="88" spans="1:11" x14ac:dyDescent="0.25">
      <c r="F88" s="53" t="str">
        <f>IF(Großgruppen!I51="","",Großgruppen!I51)</f>
        <v/>
      </c>
      <c r="G88" s="53" t="str">
        <f>IF(Großgruppen!J51="","",Großgruppen!J51)</f>
        <v/>
      </c>
      <c r="H88" s="53" t="str">
        <f>IF(Großgruppen!K51="","",Großgruppen!K51)</f>
        <v/>
      </c>
      <c r="I88">
        <v>17</v>
      </c>
    </row>
    <row r="89" spans="1:11" x14ac:dyDescent="0.25">
      <c r="F89" s="53" t="str">
        <f>IF(Großgruppen!I52="","",Großgruppen!I52)</f>
        <v/>
      </c>
      <c r="G89" s="53" t="str">
        <f>IF(Großgruppen!J52="","",Großgruppen!J52)</f>
        <v/>
      </c>
      <c r="H89" s="53" t="str">
        <f>IF(Großgruppen!K52="","",Großgruppen!K52)</f>
        <v/>
      </c>
      <c r="I89">
        <v>18</v>
      </c>
    </row>
    <row r="90" spans="1:11" x14ac:dyDescent="0.25">
      <c r="F90" s="53" t="str">
        <f>IF(Großgruppen!I53="","",Großgruppen!I53)</f>
        <v/>
      </c>
      <c r="G90" s="53" t="str">
        <f>IF(Großgruppen!J53="","",Großgruppen!J53)</f>
        <v/>
      </c>
      <c r="H90" s="53" t="str">
        <f>IF(Großgruppen!K53="","",Großgruppen!K53)</f>
        <v/>
      </c>
      <c r="I90">
        <v>19</v>
      </c>
    </row>
    <row r="91" spans="1:11" x14ac:dyDescent="0.25">
      <c r="F91" s="53" t="str">
        <f>IF(Großgruppen!I54="","",Großgruppen!I54)</f>
        <v/>
      </c>
      <c r="G91" s="53" t="str">
        <f>IF(Großgruppen!J54="","",Großgruppen!J54)</f>
        <v/>
      </c>
      <c r="H91" s="53" t="str">
        <f>IF(Großgruppen!K54="","",Großgruppen!K54)</f>
        <v/>
      </c>
      <c r="I91">
        <v>20</v>
      </c>
    </row>
    <row r="92" spans="1:11" x14ac:dyDescent="0.25">
      <c r="F92" s="53" t="str">
        <f>IF(Großgruppen!I55="","",Großgruppen!I55)</f>
        <v/>
      </c>
      <c r="G92" s="53" t="str">
        <f>IF(Großgruppen!J55="","",Großgruppen!J55)</f>
        <v/>
      </c>
      <c r="H92" s="53" t="str">
        <f>IF(Großgruppen!K55="","",Großgruppen!K55)</f>
        <v/>
      </c>
      <c r="I92">
        <v>21</v>
      </c>
    </row>
    <row r="93" spans="1:11" x14ac:dyDescent="0.25">
      <c r="F93" s="53" t="str">
        <f>IF(Großgruppen!I56="","",Großgruppen!I56)</f>
        <v/>
      </c>
      <c r="G93" s="53" t="str">
        <f>IF(Großgruppen!J56="","",Großgruppen!J56)</f>
        <v/>
      </c>
      <c r="H93" s="53" t="str">
        <f>IF(Großgruppen!K56="","",Großgruppen!K56)</f>
        <v/>
      </c>
      <c r="I93">
        <v>22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O3910"/>
  <sheetViews>
    <sheetView showGridLines="0" showRowColHeaders="0" zoomScaleNormal="100" workbookViewId="0">
      <pane ySplit="8" topLeftCell="A9" activePane="bottomLeft" state="frozen"/>
      <selection pane="bottomLeft" activeCell="AO9" sqref="AO9"/>
    </sheetView>
  </sheetViews>
  <sheetFormatPr defaultColWidth="7.28515625" defaultRowHeight="12.75" x14ac:dyDescent="0.25"/>
  <cols>
    <col min="1" max="1" width="4" style="6" bestFit="1" customWidth="1"/>
    <col min="2" max="2" width="20.42578125" style="6" customWidth="1"/>
    <col min="3" max="3" width="17.42578125" style="6" customWidth="1"/>
    <col min="4" max="4" width="5.5703125" style="6" customWidth="1"/>
    <col min="5" max="5" width="10.28515625" style="6" customWidth="1"/>
    <col min="6" max="6" width="8.28515625" style="10" customWidth="1"/>
    <col min="7" max="7" width="7.28515625" style="6" bestFit="1" customWidth="1"/>
    <col min="8" max="8" width="8.140625" style="6" hidden="1" customWidth="1"/>
    <col min="9" max="9" width="5.7109375" style="6" customWidth="1"/>
    <col min="10" max="10" width="7.7109375" style="6" customWidth="1"/>
    <col min="11" max="11" width="5.7109375" style="7" hidden="1" customWidth="1"/>
    <col min="12" max="24" width="5.7109375" style="8" hidden="1" customWidth="1"/>
    <col min="25" max="26" width="6.28515625" style="8" hidden="1" customWidth="1"/>
    <col min="27" max="30" width="5.7109375" style="6" customWidth="1"/>
    <col min="31" max="31" width="7.140625" style="6" customWidth="1"/>
    <col min="32" max="32" width="21.140625" style="6" customWidth="1"/>
    <col min="33" max="33" width="5.7109375" style="6" customWidth="1"/>
    <col min="34" max="36" width="5.7109375" style="6" hidden="1" customWidth="1"/>
    <col min="37" max="37" width="6.42578125" style="6" hidden="1" customWidth="1"/>
    <col min="38" max="40" width="5.7109375" style="6" hidden="1" customWidth="1"/>
    <col min="41" max="41" width="77.42578125" style="6" customWidth="1"/>
    <col min="42" max="44" width="5.7109375" style="6" customWidth="1"/>
    <col min="45" max="16384" width="7.28515625" style="6"/>
  </cols>
  <sheetData>
    <row r="1" spans="1:41" s="27" customFormat="1" ht="38.1" customHeight="1" x14ac:dyDescent="0.25">
      <c r="A1" s="176" t="str">
        <f>'allg. Daten'!A1</f>
        <v>Hessische Meisterschaft im Einrad Freestyle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4"/>
      <c r="AG1" s="184"/>
    </row>
    <row r="2" spans="1:41" s="27" customFormat="1" ht="38.1" customHeight="1" x14ac:dyDescent="0.25">
      <c r="A2" s="179">
        <f>'allg. Daten'!B2</f>
        <v>46200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85"/>
      <c r="AG2" s="28"/>
    </row>
    <row r="3" spans="1:41" s="27" customFormat="1" ht="13.5" customHeigh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</row>
    <row r="4" spans="1:41" s="3" customFormat="1" ht="30.75" customHeight="1" x14ac:dyDescent="0.35">
      <c r="A4" s="180" t="s">
        <v>21</v>
      </c>
      <c r="B4" s="180"/>
      <c r="C4" s="181" t="str">
        <f>'allg. Daten'!C6</f>
        <v>Vereinsname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/>
      <c r="AG4"/>
    </row>
    <row r="5" spans="1:41" s="27" customFormat="1" ht="30" customHeight="1" x14ac:dyDescent="0.25">
      <c r="A5" s="186"/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O5" s="33"/>
    </row>
    <row r="6" spans="1:41" ht="114.75" customHeight="1" x14ac:dyDescent="0.25">
      <c r="A6" s="68" t="s">
        <v>22</v>
      </c>
      <c r="B6" s="69" t="s">
        <v>23</v>
      </c>
      <c r="C6" s="69" t="s">
        <v>24</v>
      </c>
      <c r="D6" s="68" t="s">
        <v>25</v>
      </c>
      <c r="E6" s="70" t="s">
        <v>26</v>
      </c>
      <c r="F6" s="70" t="s">
        <v>27</v>
      </c>
      <c r="G6" s="71" t="s">
        <v>28</v>
      </c>
      <c r="H6" s="72" t="s">
        <v>29</v>
      </c>
      <c r="I6" s="72" t="s">
        <v>30</v>
      </c>
      <c r="J6" s="72" t="s">
        <v>31</v>
      </c>
      <c r="K6" s="70" t="s">
        <v>32</v>
      </c>
      <c r="L6" s="70" t="s">
        <v>32</v>
      </c>
      <c r="M6" s="70" t="s">
        <v>32</v>
      </c>
      <c r="N6" s="70" t="s">
        <v>32</v>
      </c>
      <c r="O6" s="70" t="s">
        <v>32</v>
      </c>
      <c r="P6" s="70" t="s">
        <v>32</v>
      </c>
      <c r="Q6" s="70" t="s">
        <v>32</v>
      </c>
      <c r="R6" s="70" t="s">
        <v>32</v>
      </c>
      <c r="S6" s="70" t="s">
        <v>32</v>
      </c>
      <c r="T6" s="70" t="s">
        <v>32</v>
      </c>
      <c r="U6" s="70" t="s">
        <v>32</v>
      </c>
      <c r="V6" s="70" t="s">
        <v>32</v>
      </c>
      <c r="W6" s="70" t="s">
        <v>32</v>
      </c>
      <c r="X6" s="70" t="s">
        <v>32</v>
      </c>
      <c r="Y6" s="70" t="s">
        <v>32</v>
      </c>
      <c r="Z6" s="70" t="s">
        <v>33</v>
      </c>
      <c r="AA6" s="73" t="s">
        <v>34</v>
      </c>
      <c r="AB6" s="74" t="s">
        <v>35</v>
      </c>
      <c r="AC6" s="75" t="s">
        <v>36</v>
      </c>
      <c r="AD6" s="76" t="s">
        <v>37</v>
      </c>
      <c r="AE6" s="70" t="s">
        <v>16</v>
      </c>
      <c r="AF6" s="70" t="s">
        <v>38</v>
      </c>
      <c r="AG6" s="77" t="s">
        <v>39</v>
      </c>
      <c r="AO6" s="78" t="s">
        <v>40</v>
      </c>
    </row>
    <row r="7" spans="1:41" s="9" customFormat="1" ht="15" customHeight="1" x14ac:dyDescent="0.25">
      <c r="A7" s="79">
        <v>0</v>
      </c>
      <c r="B7" s="80" t="s">
        <v>41</v>
      </c>
      <c r="C7" s="81" t="s">
        <v>42</v>
      </c>
      <c r="D7" s="82" t="s">
        <v>43</v>
      </c>
      <c r="E7" s="82">
        <v>40717</v>
      </c>
      <c r="F7" s="83">
        <f>TRUNC(YEARFRAC(E7,Variable!$B$4))</f>
        <v>15</v>
      </c>
      <c r="G7" s="83" t="str">
        <f>IF(F7="","",VLOOKUP(F7,Variable!$D$4:$E$83,2,FALSE))</f>
        <v>U17</v>
      </c>
      <c r="H7" s="79" t="s">
        <v>44</v>
      </c>
      <c r="I7" s="83">
        <f>TRUNC(YEARFRAC(E7,Variable!$B$9))</f>
        <v>14</v>
      </c>
      <c r="J7" s="84" t="str">
        <f>IF(I7="","",IF(I7&gt;=15,"AK 15+","U15"))</f>
        <v>U15</v>
      </c>
      <c r="K7" s="85" t="s">
        <v>45</v>
      </c>
      <c r="L7" s="86" t="s">
        <v>45</v>
      </c>
      <c r="M7" s="86" t="s">
        <v>45</v>
      </c>
      <c r="N7" s="86" t="s">
        <v>44</v>
      </c>
      <c r="O7" s="86" t="s">
        <v>44</v>
      </c>
      <c r="P7" s="86" t="s">
        <v>45</v>
      </c>
      <c r="Q7" s="86" t="s">
        <v>44</v>
      </c>
      <c r="R7" s="87"/>
      <c r="S7" s="87" t="s">
        <v>44</v>
      </c>
      <c r="T7" s="87" t="s">
        <v>44</v>
      </c>
      <c r="U7" s="87"/>
      <c r="V7" s="87"/>
      <c r="W7" s="87" t="s">
        <v>45</v>
      </c>
      <c r="X7" s="87" t="s">
        <v>44</v>
      </c>
      <c r="Y7" s="87"/>
      <c r="Z7" s="83" t="s">
        <v>45</v>
      </c>
      <c r="AA7" s="79" t="s">
        <v>45</v>
      </c>
      <c r="AB7" s="79">
        <v>1</v>
      </c>
      <c r="AC7" s="79">
        <v>2</v>
      </c>
      <c r="AD7" s="79">
        <v>3</v>
      </c>
      <c r="AE7" s="88">
        <f>SUM(AJ7+AK7)</f>
        <v>60</v>
      </c>
      <c r="AF7" s="89"/>
      <c r="AG7" s="79"/>
      <c r="AH7" s="9">
        <f>COUNTIF(B7,"&lt;&gt;"&amp;"")*IF(Z7="ja",Variable!$B$5,Variable!$B$6)</f>
        <v>15</v>
      </c>
      <c r="AJ7" s="90">
        <f t="shared" ref="AJ7:AJ10" si="0">SUM(AM7+AN7)*AH7</f>
        <v>60</v>
      </c>
      <c r="AK7" s="90">
        <f t="shared" ref="AK7:AK10" si="1">PRODUCT(COUNTIF(AG7,"ja"))*AJ7*-1</f>
        <v>0</v>
      </c>
      <c r="AM7" s="9">
        <f>COUNTIF(AB7:AD7,"&lt;&gt;"&amp;"")</f>
        <v>3</v>
      </c>
      <c r="AN7" s="9">
        <f t="shared" ref="AN7:AN10" si="2">IF(AA7="Ja",1,0)</f>
        <v>1</v>
      </c>
      <c r="AO7" s="89"/>
    </row>
    <row r="8" spans="1:41" s="9" customFormat="1" ht="15" customHeight="1" x14ac:dyDescent="0.25">
      <c r="A8" s="91">
        <v>0</v>
      </c>
      <c r="B8" s="92" t="s">
        <v>46</v>
      </c>
      <c r="C8" s="93" t="s">
        <v>47</v>
      </c>
      <c r="D8" s="94" t="s">
        <v>48</v>
      </c>
      <c r="E8" s="94">
        <v>36388</v>
      </c>
      <c r="F8" s="83">
        <f>TRUNC(YEARFRAC(E8,Variable!$B$4))</f>
        <v>26</v>
      </c>
      <c r="G8" s="83" t="str">
        <f>IF(F8="","",VLOOKUP(F8,Variable!$D$4:$E$83,2,FALSE))</f>
        <v>U30</v>
      </c>
      <c r="H8" s="79" t="s">
        <v>45</v>
      </c>
      <c r="I8" s="83">
        <f>TRUNC(YEARFRAC(E8,Variable!$B$9))</f>
        <v>26</v>
      </c>
      <c r="J8" s="84" t="str">
        <f>IF(I8="","",IF(I8&gt;=15,"AK 15+","U15"))</f>
        <v>AK 15+</v>
      </c>
      <c r="K8" s="95"/>
      <c r="L8" s="96"/>
      <c r="M8" s="96"/>
      <c r="N8" s="96"/>
      <c r="O8" s="96"/>
      <c r="P8" s="96"/>
      <c r="Q8" s="96"/>
      <c r="R8" s="97"/>
      <c r="S8" s="97"/>
      <c r="T8" s="97"/>
      <c r="U8" s="97"/>
      <c r="V8" s="97"/>
      <c r="W8" s="97"/>
      <c r="X8" s="97"/>
      <c r="Y8" s="97"/>
      <c r="Z8" s="84" t="s">
        <v>44</v>
      </c>
      <c r="AA8" s="79" t="s">
        <v>44</v>
      </c>
      <c r="AB8" s="98">
        <v>1</v>
      </c>
      <c r="AC8" s="98">
        <v>2</v>
      </c>
      <c r="AD8" s="98">
        <v>3</v>
      </c>
      <c r="AE8" s="99">
        <f>SUM(AJ8+AK8)</f>
        <v>45</v>
      </c>
      <c r="AF8" s="100"/>
      <c r="AG8" s="79"/>
      <c r="AH8" s="9">
        <f>COUNTIF(B8,"&lt;&gt;"&amp;"")*IF(Z8="ja",Variable!$B$5,Variable!$B$6)</f>
        <v>15</v>
      </c>
      <c r="AJ8" s="90">
        <f t="shared" si="0"/>
        <v>45</v>
      </c>
      <c r="AK8" s="90">
        <f t="shared" si="1"/>
        <v>0</v>
      </c>
      <c r="AM8" s="9">
        <f t="shared" ref="AM8:AM10" si="3">COUNTIF(AB8:AD8,"&lt;&gt;"&amp;"")</f>
        <v>3</v>
      </c>
      <c r="AN8" s="9">
        <f t="shared" si="2"/>
        <v>0</v>
      </c>
      <c r="AO8" s="89"/>
    </row>
    <row r="9" spans="1:41" s="9" customFormat="1" ht="15" customHeight="1" x14ac:dyDescent="0.25">
      <c r="A9" s="101">
        <v>1</v>
      </c>
      <c r="B9" s="56"/>
      <c r="C9" s="57"/>
      <c r="D9" s="45"/>
      <c r="E9" s="58"/>
      <c r="F9" s="103" t="str">
        <f>IF(E9="","",TRUNC(YEARFRAC(E9,Variable!$B$4)))</f>
        <v/>
      </c>
      <c r="G9" s="103" t="str">
        <f>IF(F9="","",VLOOKUP(F9,Variable!$D$4:$E$83,2,FALSE))</f>
        <v/>
      </c>
      <c r="H9" s="102"/>
      <c r="I9" s="103" t="str">
        <f>IF(E9="","",TRUNC(YEARFRAC(E9,Variable!$B$9)))</f>
        <v/>
      </c>
      <c r="J9" s="104" t="str">
        <f>IF(I9="","",IF(I9&gt;=15,"AK 15+","U15"))</f>
        <v/>
      </c>
      <c r="K9" s="105"/>
      <c r="L9" s="106"/>
      <c r="M9" s="106"/>
      <c r="N9" s="106"/>
      <c r="O9" s="106"/>
      <c r="P9" s="106"/>
      <c r="Q9" s="106"/>
      <c r="R9" s="107"/>
      <c r="S9" s="107"/>
      <c r="T9" s="107"/>
      <c r="U9" s="107"/>
      <c r="V9" s="107"/>
      <c r="W9" s="107"/>
      <c r="X9" s="107"/>
      <c r="Y9" s="107"/>
      <c r="Z9" s="108"/>
      <c r="AA9" s="45"/>
      <c r="AB9" s="173"/>
      <c r="AC9" s="173"/>
      <c r="AD9" s="45"/>
      <c r="AE9" s="109">
        <f t="shared" ref="AE9:AE10" si="4">SUM(AJ9+AK9)</f>
        <v>0</v>
      </c>
      <c r="AF9" s="34"/>
      <c r="AG9" s="25"/>
      <c r="AH9" s="111">
        <f>COUNTIF(B9,"&lt;&gt;"&amp;"")*IF(Z9="ja",Variable!$B$5,Variable!$B$6)</f>
        <v>0</v>
      </c>
      <c r="AI9" s="111"/>
      <c r="AJ9" s="112">
        <f t="shared" si="0"/>
        <v>0</v>
      </c>
      <c r="AK9" s="112">
        <f t="shared" si="1"/>
        <v>0</v>
      </c>
      <c r="AL9" s="111"/>
      <c r="AM9" s="111">
        <f t="shared" si="3"/>
        <v>0</v>
      </c>
      <c r="AN9" s="111">
        <f t="shared" si="2"/>
        <v>0</v>
      </c>
      <c r="AO9" s="56"/>
    </row>
    <row r="10" spans="1:41" s="9" customFormat="1" ht="15" customHeight="1" x14ac:dyDescent="0.25">
      <c r="A10" s="110">
        <f t="shared" ref="A10:A73" si="5">SUM(A9,1)</f>
        <v>2</v>
      </c>
      <c r="B10" s="56"/>
      <c r="C10" s="57"/>
      <c r="D10" s="45"/>
      <c r="E10" s="58"/>
      <c r="F10" s="103" t="str">
        <f>IF(E10="","",TRUNC(YEARFRAC(E10,Variable!$B$4)))</f>
        <v/>
      </c>
      <c r="G10" s="103" t="str">
        <f>IF(F10="","",VLOOKUP(F10,Variable!$D$4:$E$83,2,FALSE))</f>
        <v/>
      </c>
      <c r="H10" s="102"/>
      <c r="I10" s="103" t="str">
        <f>IF(E10="","",TRUNC(YEARFRAC(E10,Variable!$B$9)))</f>
        <v/>
      </c>
      <c r="J10" s="104" t="str">
        <f t="shared" ref="J10:J73" si="6">IF(I10="","",IF(I10&gt;=15,"AK 15+","U15"))</f>
        <v/>
      </c>
      <c r="K10" s="105"/>
      <c r="L10" s="106"/>
      <c r="M10" s="106"/>
      <c r="N10" s="106"/>
      <c r="O10" s="106"/>
      <c r="P10" s="106"/>
      <c r="Q10" s="106"/>
      <c r="R10" s="107"/>
      <c r="S10" s="107"/>
      <c r="T10" s="107"/>
      <c r="U10" s="107"/>
      <c r="V10" s="107"/>
      <c r="W10" s="107"/>
      <c r="X10" s="107"/>
      <c r="Y10" s="107"/>
      <c r="Z10" s="108"/>
      <c r="AA10" s="45"/>
      <c r="AB10" s="173"/>
      <c r="AC10" s="173"/>
      <c r="AD10" s="45"/>
      <c r="AE10" s="109">
        <f t="shared" si="4"/>
        <v>0</v>
      </c>
      <c r="AF10" s="34"/>
      <c r="AG10" s="25"/>
      <c r="AH10" s="111">
        <f>COUNTIF(B10,"&lt;&gt;"&amp;"")*IF(Z10="ja",Variable!$B$5,Variable!$B$6)</f>
        <v>0</v>
      </c>
      <c r="AI10" s="111"/>
      <c r="AJ10" s="112">
        <f t="shared" si="0"/>
        <v>0</v>
      </c>
      <c r="AK10" s="112">
        <f t="shared" si="1"/>
        <v>0</v>
      </c>
      <c r="AL10" s="111"/>
      <c r="AM10" s="111">
        <f t="shared" si="3"/>
        <v>0</v>
      </c>
      <c r="AN10" s="111">
        <f t="shared" si="2"/>
        <v>0</v>
      </c>
      <c r="AO10" s="56"/>
    </row>
    <row r="11" spans="1:41" s="9" customFormat="1" ht="15" customHeight="1" x14ac:dyDescent="0.25">
      <c r="A11" s="110">
        <f t="shared" si="5"/>
        <v>3</v>
      </c>
      <c r="B11" s="56"/>
      <c r="C11" s="57"/>
      <c r="D11" s="45"/>
      <c r="E11" s="58"/>
      <c r="F11" s="103" t="str">
        <f>IF(E11="","",TRUNC(YEARFRAC(E11,Variable!$B$4)))</f>
        <v/>
      </c>
      <c r="G11" s="103" t="str">
        <f>IF(F11="","",VLOOKUP(F11,Variable!$D$4:$E$83,2,FALSE))</f>
        <v/>
      </c>
      <c r="H11" s="102"/>
      <c r="I11" s="103" t="str">
        <f>IF(E11="","",TRUNC(YEARFRAC(E11,Variable!$B$9)))</f>
        <v/>
      </c>
      <c r="J11" s="104" t="str">
        <f t="shared" si="6"/>
        <v/>
      </c>
      <c r="K11" s="105"/>
      <c r="L11" s="106"/>
      <c r="M11" s="106"/>
      <c r="N11" s="106"/>
      <c r="O11" s="106"/>
      <c r="P11" s="106"/>
      <c r="Q11" s="106"/>
      <c r="R11" s="107"/>
      <c r="S11" s="107"/>
      <c r="T11" s="107"/>
      <c r="U11" s="107"/>
      <c r="V11" s="107"/>
      <c r="W11" s="107"/>
      <c r="X11" s="107"/>
      <c r="Y11" s="107"/>
      <c r="Z11" s="108"/>
      <c r="AA11" s="45"/>
      <c r="AB11" s="173"/>
      <c r="AC11" s="173"/>
      <c r="AD11" s="45"/>
      <c r="AE11" s="109">
        <f t="shared" ref="AE11:AE74" si="7">SUM(AJ11+AK11)</f>
        <v>0</v>
      </c>
      <c r="AF11" s="34"/>
      <c r="AG11" s="25"/>
      <c r="AH11" s="111">
        <f>COUNTIF(B11,"&lt;&gt;"&amp;"")*IF(Z11="ja",Variable!$B$5,Variable!$B$6)</f>
        <v>0</v>
      </c>
      <c r="AI11" s="111"/>
      <c r="AJ11" s="112">
        <f t="shared" ref="AJ11:AJ74" si="8">SUM(AM11+AN11)*AH11</f>
        <v>0</v>
      </c>
      <c r="AK11" s="112">
        <f t="shared" ref="AK11:AK74" si="9">PRODUCT(COUNTIF(AG11,"ja"))*AJ11*-1</f>
        <v>0</v>
      </c>
      <c r="AL11" s="111"/>
      <c r="AM11" s="111">
        <f t="shared" ref="AM11:AM74" si="10">COUNTIF(AB11:AD11,"&lt;&gt;"&amp;"")</f>
        <v>0</v>
      </c>
      <c r="AN11" s="111">
        <f t="shared" ref="AN11:AN74" si="11">IF(AA11="Ja",1,0)</f>
        <v>0</v>
      </c>
      <c r="AO11" s="56"/>
    </row>
    <row r="12" spans="1:41" s="9" customFormat="1" ht="15" customHeight="1" x14ac:dyDescent="0.25">
      <c r="A12" s="110">
        <f t="shared" si="5"/>
        <v>4</v>
      </c>
      <c r="B12" s="56"/>
      <c r="C12" s="57"/>
      <c r="D12" s="45"/>
      <c r="E12" s="58"/>
      <c r="F12" s="103" t="str">
        <f>IF(E12="","",TRUNC(YEARFRAC(E12,Variable!$B$4)))</f>
        <v/>
      </c>
      <c r="G12" s="103" t="str">
        <f>IF(F12="","",VLOOKUP(F12,Variable!$D$4:$E$83,2,FALSE))</f>
        <v/>
      </c>
      <c r="H12" s="102"/>
      <c r="I12" s="103" t="str">
        <f>IF(E12="","",TRUNC(YEARFRAC(E12,Variable!$B$9)))</f>
        <v/>
      </c>
      <c r="J12" s="104" t="str">
        <f t="shared" si="6"/>
        <v/>
      </c>
      <c r="K12" s="105"/>
      <c r="L12" s="106"/>
      <c r="M12" s="106"/>
      <c r="N12" s="106"/>
      <c r="O12" s="106"/>
      <c r="P12" s="106"/>
      <c r="Q12" s="106"/>
      <c r="R12" s="107"/>
      <c r="S12" s="107"/>
      <c r="T12" s="107"/>
      <c r="U12" s="107"/>
      <c r="V12" s="107"/>
      <c r="W12" s="107"/>
      <c r="X12" s="107"/>
      <c r="Y12" s="107"/>
      <c r="Z12" s="108"/>
      <c r="AA12" s="45"/>
      <c r="AB12" s="173"/>
      <c r="AC12" s="173"/>
      <c r="AD12" s="45"/>
      <c r="AE12" s="109">
        <f t="shared" si="7"/>
        <v>0</v>
      </c>
      <c r="AF12" s="34"/>
      <c r="AG12" s="25"/>
      <c r="AH12" s="111">
        <f>COUNTIF(B12,"&lt;&gt;"&amp;"")*IF(Z12="ja",Variable!$B$5,Variable!$B$6)</f>
        <v>0</v>
      </c>
      <c r="AI12" s="111"/>
      <c r="AJ12" s="112">
        <f t="shared" si="8"/>
        <v>0</v>
      </c>
      <c r="AK12" s="112">
        <f t="shared" si="9"/>
        <v>0</v>
      </c>
      <c r="AL12" s="111"/>
      <c r="AM12" s="111">
        <f t="shared" si="10"/>
        <v>0</v>
      </c>
      <c r="AN12" s="111">
        <f t="shared" si="11"/>
        <v>0</v>
      </c>
      <c r="AO12" s="56"/>
    </row>
    <row r="13" spans="1:41" s="9" customFormat="1" ht="15" customHeight="1" x14ac:dyDescent="0.25">
      <c r="A13" s="110">
        <f>SUM(A12,1)</f>
        <v>5</v>
      </c>
      <c r="B13" s="56"/>
      <c r="C13" s="57"/>
      <c r="D13" s="45"/>
      <c r="E13" s="58"/>
      <c r="F13" s="103" t="str">
        <f>IF(E13="","",TRUNC(YEARFRAC(E13,Variable!$B$4)))</f>
        <v/>
      </c>
      <c r="G13" s="103" t="str">
        <f>IF(F13="","",VLOOKUP(F13,Variable!$D$4:$E$83,2,FALSE))</f>
        <v/>
      </c>
      <c r="H13" s="102"/>
      <c r="I13" s="103" t="str">
        <f>IF(E13="","",TRUNC(YEARFRAC(E13,Variable!$B$9)))</f>
        <v/>
      </c>
      <c r="J13" s="104" t="str">
        <f t="shared" si="6"/>
        <v/>
      </c>
      <c r="K13" s="105"/>
      <c r="L13" s="106"/>
      <c r="M13" s="106"/>
      <c r="N13" s="106"/>
      <c r="O13" s="106"/>
      <c r="P13" s="106"/>
      <c r="Q13" s="106"/>
      <c r="R13" s="107"/>
      <c r="S13" s="107"/>
      <c r="T13" s="107"/>
      <c r="U13" s="107"/>
      <c r="V13" s="107"/>
      <c r="W13" s="107"/>
      <c r="X13" s="107"/>
      <c r="Y13" s="107"/>
      <c r="Z13" s="108"/>
      <c r="AA13" s="45"/>
      <c r="AB13" s="173"/>
      <c r="AC13" s="173"/>
      <c r="AD13" s="45"/>
      <c r="AE13" s="109">
        <f t="shared" si="7"/>
        <v>0</v>
      </c>
      <c r="AF13" s="34"/>
      <c r="AG13" s="25"/>
      <c r="AH13" s="111">
        <f>COUNTIF(B13,"&lt;&gt;"&amp;"")*IF(Z13="ja",Variable!$B$5,Variable!$B$6)</f>
        <v>0</v>
      </c>
      <c r="AI13" s="111"/>
      <c r="AJ13" s="112">
        <f t="shared" si="8"/>
        <v>0</v>
      </c>
      <c r="AK13" s="112">
        <f t="shared" si="9"/>
        <v>0</v>
      </c>
      <c r="AL13" s="111"/>
      <c r="AM13" s="111">
        <f t="shared" si="10"/>
        <v>0</v>
      </c>
      <c r="AN13" s="111">
        <f t="shared" si="11"/>
        <v>0</v>
      </c>
      <c r="AO13" s="56"/>
    </row>
    <row r="14" spans="1:41" s="9" customFormat="1" ht="15" customHeight="1" x14ac:dyDescent="0.25">
      <c r="A14" s="110">
        <f t="shared" si="5"/>
        <v>6</v>
      </c>
      <c r="B14" s="56"/>
      <c r="C14" s="57"/>
      <c r="D14" s="45"/>
      <c r="E14" s="58"/>
      <c r="F14" s="103" t="str">
        <f>IF(E14="","",TRUNC(YEARFRAC(E14,Variable!$B$4)))</f>
        <v/>
      </c>
      <c r="G14" s="103" t="str">
        <f>IF(F14="","",VLOOKUP(F14,Variable!$D$4:$E$83,2,FALSE))</f>
        <v/>
      </c>
      <c r="H14" s="102"/>
      <c r="I14" s="103" t="str">
        <f>IF(E14="","",TRUNC(YEARFRAC(E14,Variable!$B$9)))</f>
        <v/>
      </c>
      <c r="J14" s="104" t="str">
        <f t="shared" si="6"/>
        <v/>
      </c>
      <c r="K14" s="105"/>
      <c r="L14" s="106"/>
      <c r="M14" s="106"/>
      <c r="N14" s="106"/>
      <c r="O14" s="106"/>
      <c r="P14" s="106"/>
      <c r="Q14" s="106"/>
      <c r="R14" s="107"/>
      <c r="S14" s="107"/>
      <c r="T14" s="107"/>
      <c r="U14" s="107"/>
      <c r="V14" s="107"/>
      <c r="W14" s="107"/>
      <c r="X14" s="107"/>
      <c r="Y14" s="107"/>
      <c r="Z14" s="108"/>
      <c r="AA14" s="45"/>
      <c r="AB14" s="173"/>
      <c r="AC14" s="173"/>
      <c r="AD14" s="45"/>
      <c r="AE14" s="109">
        <f t="shared" si="7"/>
        <v>0</v>
      </c>
      <c r="AF14" s="34"/>
      <c r="AG14" s="25"/>
      <c r="AH14" s="111">
        <f>COUNTIF(B14,"&lt;&gt;"&amp;"")*IF(Z14="ja",Variable!$B$5,Variable!$B$6)</f>
        <v>0</v>
      </c>
      <c r="AI14" s="111"/>
      <c r="AJ14" s="112">
        <f t="shared" si="8"/>
        <v>0</v>
      </c>
      <c r="AK14" s="112">
        <f t="shared" si="9"/>
        <v>0</v>
      </c>
      <c r="AL14" s="111"/>
      <c r="AM14" s="111">
        <f t="shared" si="10"/>
        <v>0</v>
      </c>
      <c r="AN14" s="111">
        <f t="shared" si="11"/>
        <v>0</v>
      </c>
      <c r="AO14" s="56"/>
    </row>
    <row r="15" spans="1:41" s="9" customFormat="1" ht="15" customHeight="1" x14ac:dyDescent="0.25">
      <c r="A15" s="110">
        <f t="shared" si="5"/>
        <v>7</v>
      </c>
      <c r="B15" s="56"/>
      <c r="C15" s="57"/>
      <c r="D15" s="45"/>
      <c r="E15" s="58"/>
      <c r="F15" s="103" t="str">
        <f>IF(E15="","",TRUNC(YEARFRAC(E15,Variable!$B$4)))</f>
        <v/>
      </c>
      <c r="G15" s="103" t="str">
        <f>IF(F15="","",VLOOKUP(F15,Variable!$D$4:$E$83,2,FALSE))</f>
        <v/>
      </c>
      <c r="H15" s="102"/>
      <c r="I15" s="103" t="str">
        <f>IF(E15="","",TRUNC(YEARFRAC(E15,Variable!$B$9)))</f>
        <v/>
      </c>
      <c r="J15" s="104" t="str">
        <f t="shared" si="6"/>
        <v/>
      </c>
      <c r="K15" s="105"/>
      <c r="L15" s="106"/>
      <c r="M15" s="106"/>
      <c r="N15" s="106"/>
      <c r="O15" s="106"/>
      <c r="P15" s="106"/>
      <c r="Q15" s="106"/>
      <c r="R15" s="107"/>
      <c r="S15" s="107"/>
      <c r="T15" s="107"/>
      <c r="U15" s="107"/>
      <c r="V15" s="107"/>
      <c r="W15" s="107"/>
      <c r="X15" s="107"/>
      <c r="Y15" s="107"/>
      <c r="Z15" s="108"/>
      <c r="AA15" s="45"/>
      <c r="AB15" s="173"/>
      <c r="AC15" s="173"/>
      <c r="AD15" s="45"/>
      <c r="AE15" s="109">
        <f t="shared" si="7"/>
        <v>0</v>
      </c>
      <c r="AF15" s="34"/>
      <c r="AG15" s="25"/>
      <c r="AH15" s="111">
        <f>COUNTIF(B15,"&lt;&gt;"&amp;"")*IF(Z15="ja",Variable!$B$5,Variable!$B$6)</f>
        <v>0</v>
      </c>
      <c r="AI15" s="111"/>
      <c r="AJ15" s="112">
        <f t="shared" si="8"/>
        <v>0</v>
      </c>
      <c r="AK15" s="112">
        <f t="shared" si="9"/>
        <v>0</v>
      </c>
      <c r="AL15" s="111"/>
      <c r="AM15" s="111">
        <f t="shared" si="10"/>
        <v>0</v>
      </c>
      <c r="AN15" s="111">
        <f t="shared" si="11"/>
        <v>0</v>
      </c>
      <c r="AO15" s="56"/>
    </row>
    <row r="16" spans="1:41" s="9" customFormat="1" ht="15" customHeight="1" x14ac:dyDescent="0.25">
      <c r="A16" s="110">
        <f t="shared" si="5"/>
        <v>8</v>
      </c>
      <c r="B16" s="56"/>
      <c r="C16" s="57"/>
      <c r="D16" s="45"/>
      <c r="E16" s="58"/>
      <c r="F16" s="103" t="str">
        <f>IF(E16="","",TRUNC(YEARFRAC(E16,Variable!$B$4)))</f>
        <v/>
      </c>
      <c r="G16" s="103" t="str">
        <f>IF(F16="","",VLOOKUP(F16,Variable!$D$4:$E$83,2,FALSE))</f>
        <v/>
      </c>
      <c r="H16" s="102"/>
      <c r="I16" s="103" t="str">
        <f>IF(E16="","",TRUNC(YEARFRAC(E16,Variable!$B$9)))</f>
        <v/>
      </c>
      <c r="J16" s="104" t="str">
        <f t="shared" si="6"/>
        <v/>
      </c>
      <c r="K16" s="105"/>
      <c r="L16" s="106"/>
      <c r="M16" s="106"/>
      <c r="N16" s="106"/>
      <c r="O16" s="106"/>
      <c r="P16" s="106"/>
      <c r="Q16" s="106"/>
      <c r="R16" s="107"/>
      <c r="S16" s="107"/>
      <c r="T16" s="107"/>
      <c r="U16" s="107"/>
      <c r="V16" s="107"/>
      <c r="W16" s="107"/>
      <c r="X16" s="107"/>
      <c r="Y16" s="107"/>
      <c r="Z16" s="108"/>
      <c r="AA16" s="45"/>
      <c r="AB16" s="173"/>
      <c r="AC16" s="173"/>
      <c r="AD16" s="45"/>
      <c r="AE16" s="109">
        <f t="shared" si="7"/>
        <v>0</v>
      </c>
      <c r="AF16" s="34"/>
      <c r="AG16" s="25"/>
      <c r="AH16" s="111">
        <f>COUNTIF(B16,"&lt;&gt;"&amp;"")*IF(Z16="ja",Variable!$B$5,Variable!$B$6)</f>
        <v>0</v>
      </c>
      <c r="AI16" s="111"/>
      <c r="AJ16" s="112">
        <f t="shared" si="8"/>
        <v>0</v>
      </c>
      <c r="AK16" s="112">
        <f t="shared" si="9"/>
        <v>0</v>
      </c>
      <c r="AL16" s="111"/>
      <c r="AM16" s="111">
        <f t="shared" si="10"/>
        <v>0</v>
      </c>
      <c r="AN16" s="111">
        <f t="shared" si="11"/>
        <v>0</v>
      </c>
      <c r="AO16" s="56"/>
    </row>
    <row r="17" spans="1:41" s="9" customFormat="1" ht="15" customHeight="1" x14ac:dyDescent="0.25">
      <c r="A17" s="110">
        <f t="shared" si="5"/>
        <v>9</v>
      </c>
      <c r="B17" s="56"/>
      <c r="C17" s="57"/>
      <c r="D17" s="45"/>
      <c r="E17" s="58"/>
      <c r="F17" s="103" t="str">
        <f>IF(E17="","",TRUNC(YEARFRAC(E17,Variable!$B$4)))</f>
        <v/>
      </c>
      <c r="G17" s="103" t="str">
        <f>IF(F17="","",VLOOKUP(F17,Variable!$D$4:$E$83,2,FALSE))</f>
        <v/>
      </c>
      <c r="H17" s="102"/>
      <c r="I17" s="103" t="str">
        <f>IF(E17="","",TRUNC(YEARFRAC(E17,Variable!$B$9)))</f>
        <v/>
      </c>
      <c r="J17" s="104" t="str">
        <f t="shared" si="6"/>
        <v/>
      </c>
      <c r="K17" s="105"/>
      <c r="L17" s="106"/>
      <c r="M17" s="106"/>
      <c r="N17" s="106"/>
      <c r="O17" s="106"/>
      <c r="P17" s="106"/>
      <c r="Q17" s="106"/>
      <c r="R17" s="107"/>
      <c r="S17" s="107"/>
      <c r="T17" s="107"/>
      <c r="U17" s="107"/>
      <c r="V17" s="107"/>
      <c r="W17" s="107"/>
      <c r="X17" s="107"/>
      <c r="Y17" s="107"/>
      <c r="Z17" s="108"/>
      <c r="AA17" s="45"/>
      <c r="AB17" s="173"/>
      <c r="AC17" s="173"/>
      <c r="AD17" s="45"/>
      <c r="AE17" s="109">
        <f t="shared" si="7"/>
        <v>0</v>
      </c>
      <c r="AF17" s="34"/>
      <c r="AG17" s="25"/>
      <c r="AH17" s="111">
        <f>COUNTIF(B17,"&lt;&gt;"&amp;"")*IF(Z17="ja",Variable!$B$5,Variable!$B$6)</f>
        <v>0</v>
      </c>
      <c r="AI17" s="111"/>
      <c r="AJ17" s="112">
        <f t="shared" si="8"/>
        <v>0</v>
      </c>
      <c r="AK17" s="112">
        <f t="shared" si="9"/>
        <v>0</v>
      </c>
      <c r="AL17" s="111"/>
      <c r="AM17" s="111">
        <f t="shared" si="10"/>
        <v>0</v>
      </c>
      <c r="AN17" s="111">
        <f t="shared" si="11"/>
        <v>0</v>
      </c>
      <c r="AO17" s="56"/>
    </row>
    <row r="18" spans="1:41" s="9" customFormat="1" ht="15" customHeight="1" x14ac:dyDescent="0.25">
      <c r="A18" s="110">
        <f t="shared" si="5"/>
        <v>10</v>
      </c>
      <c r="B18" s="56"/>
      <c r="C18" s="57"/>
      <c r="D18" s="45"/>
      <c r="E18" s="58"/>
      <c r="F18" s="103" t="str">
        <f>IF(E18="","",TRUNC(YEARFRAC(E18,Variable!$B$4)))</f>
        <v/>
      </c>
      <c r="G18" s="103" t="str">
        <f>IF(F18="","",VLOOKUP(F18,Variable!$D$4:$E$83,2,FALSE))</f>
        <v/>
      </c>
      <c r="H18" s="102"/>
      <c r="I18" s="103" t="str">
        <f>IF(E18="","",TRUNC(YEARFRAC(E18,Variable!$B$9)))</f>
        <v/>
      </c>
      <c r="J18" s="104" t="str">
        <f t="shared" si="6"/>
        <v/>
      </c>
      <c r="K18" s="105"/>
      <c r="L18" s="106"/>
      <c r="M18" s="106"/>
      <c r="N18" s="106"/>
      <c r="O18" s="106"/>
      <c r="P18" s="106"/>
      <c r="Q18" s="106"/>
      <c r="R18" s="107"/>
      <c r="S18" s="107"/>
      <c r="T18" s="107"/>
      <c r="U18" s="107"/>
      <c r="V18" s="107"/>
      <c r="W18" s="107"/>
      <c r="X18" s="107"/>
      <c r="Y18" s="107"/>
      <c r="Z18" s="108"/>
      <c r="AA18" s="45"/>
      <c r="AB18" s="173"/>
      <c r="AC18" s="173"/>
      <c r="AD18" s="45"/>
      <c r="AE18" s="109">
        <f t="shared" si="7"/>
        <v>0</v>
      </c>
      <c r="AF18" s="34"/>
      <c r="AG18" s="25"/>
      <c r="AH18" s="111">
        <f>COUNTIF(B18,"&lt;&gt;"&amp;"")*IF(Z18="ja",Variable!$B$5,Variable!$B$6)</f>
        <v>0</v>
      </c>
      <c r="AI18" s="111"/>
      <c r="AJ18" s="112">
        <f t="shared" si="8"/>
        <v>0</v>
      </c>
      <c r="AK18" s="112">
        <f t="shared" si="9"/>
        <v>0</v>
      </c>
      <c r="AL18" s="111"/>
      <c r="AM18" s="111">
        <f t="shared" si="10"/>
        <v>0</v>
      </c>
      <c r="AN18" s="111">
        <f t="shared" si="11"/>
        <v>0</v>
      </c>
      <c r="AO18" s="56"/>
    </row>
    <row r="19" spans="1:41" s="9" customFormat="1" ht="15" customHeight="1" x14ac:dyDescent="0.25">
      <c r="A19" s="110">
        <f t="shared" si="5"/>
        <v>11</v>
      </c>
      <c r="B19" s="56"/>
      <c r="C19" s="57"/>
      <c r="D19" s="45"/>
      <c r="E19" s="58"/>
      <c r="F19" s="103" t="str">
        <f>IF(E19="","",TRUNC(YEARFRAC(E19,Variable!$B$4)))</f>
        <v/>
      </c>
      <c r="G19" s="103" t="str">
        <f>IF(F19="","",VLOOKUP(F19,Variable!$D$4:$E$83,2,FALSE))</f>
        <v/>
      </c>
      <c r="H19" s="102"/>
      <c r="I19" s="103" t="str">
        <f>IF(E19="","",TRUNC(YEARFRAC(E19,Variable!$B$9)))</f>
        <v/>
      </c>
      <c r="J19" s="104" t="str">
        <f t="shared" si="6"/>
        <v/>
      </c>
      <c r="K19" s="105"/>
      <c r="L19" s="106"/>
      <c r="M19" s="106"/>
      <c r="N19" s="106"/>
      <c r="O19" s="106"/>
      <c r="P19" s="106"/>
      <c r="Q19" s="106"/>
      <c r="R19" s="107"/>
      <c r="S19" s="107"/>
      <c r="T19" s="107"/>
      <c r="U19" s="107"/>
      <c r="V19" s="107"/>
      <c r="W19" s="107"/>
      <c r="X19" s="107"/>
      <c r="Y19" s="107"/>
      <c r="Z19" s="108"/>
      <c r="AA19" s="45"/>
      <c r="AB19" s="173"/>
      <c r="AC19" s="173"/>
      <c r="AD19" s="45"/>
      <c r="AE19" s="109">
        <f t="shared" si="7"/>
        <v>0</v>
      </c>
      <c r="AF19" s="34"/>
      <c r="AG19" s="25"/>
      <c r="AH19" s="111">
        <f>COUNTIF(B19,"&lt;&gt;"&amp;"")*IF(Z19="ja",Variable!$B$5,Variable!$B$6)</f>
        <v>0</v>
      </c>
      <c r="AI19" s="111"/>
      <c r="AJ19" s="112">
        <f t="shared" si="8"/>
        <v>0</v>
      </c>
      <c r="AK19" s="112">
        <f t="shared" si="9"/>
        <v>0</v>
      </c>
      <c r="AL19" s="111"/>
      <c r="AM19" s="111">
        <f t="shared" si="10"/>
        <v>0</v>
      </c>
      <c r="AN19" s="111">
        <f t="shared" si="11"/>
        <v>0</v>
      </c>
      <c r="AO19" s="56"/>
    </row>
    <row r="20" spans="1:41" s="9" customFormat="1" ht="15" customHeight="1" x14ac:dyDescent="0.25">
      <c r="A20" s="110">
        <f t="shared" si="5"/>
        <v>12</v>
      </c>
      <c r="B20" s="56"/>
      <c r="C20" s="57"/>
      <c r="D20" s="45"/>
      <c r="E20" s="58"/>
      <c r="F20" s="103" t="str">
        <f>IF(E20="","",TRUNC(YEARFRAC(E20,Variable!$B$4)))</f>
        <v/>
      </c>
      <c r="G20" s="103" t="str">
        <f>IF(F20="","",VLOOKUP(F20,Variable!$D$4:$E$83,2,FALSE))</f>
        <v/>
      </c>
      <c r="H20" s="102"/>
      <c r="I20" s="103" t="str">
        <f>IF(E20="","",TRUNC(YEARFRAC(E20,Variable!$B$9)))</f>
        <v/>
      </c>
      <c r="J20" s="104" t="str">
        <f t="shared" si="6"/>
        <v/>
      </c>
      <c r="K20" s="105"/>
      <c r="L20" s="106"/>
      <c r="M20" s="106"/>
      <c r="N20" s="106"/>
      <c r="O20" s="106"/>
      <c r="P20" s="106"/>
      <c r="Q20" s="106"/>
      <c r="R20" s="107"/>
      <c r="S20" s="107"/>
      <c r="T20" s="107"/>
      <c r="U20" s="107"/>
      <c r="V20" s="107"/>
      <c r="W20" s="107"/>
      <c r="X20" s="107"/>
      <c r="Y20" s="107"/>
      <c r="Z20" s="108"/>
      <c r="AA20" s="45"/>
      <c r="AB20" s="173"/>
      <c r="AC20" s="173"/>
      <c r="AD20" s="45"/>
      <c r="AE20" s="109">
        <f t="shared" si="7"/>
        <v>0</v>
      </c>
      <c r="AF20" s="34"/>
      <c r="AG20" s="25"/>
      <c r="AH20" s="111">
        <f>COUNTIF(B20,"&lt;&gt;"&amp;"")*IF(Z20="ja",Variable!$B$5,Variable!$B$6)</f>
        <v>0</v>
      </c>
      <c r="AI20" s="111"/>
      <c r="AJ20" s="112">
        <f t="shared" si="8"/>
        <v>0</v>
      </c>
      <c r="AK20" s="112">
        <f t="shared" si="9"/>
        <v>0</v>
      </c>
      <c r="AL20" s="111"/>
      <c r="AM20" s="111">
        <f t="shared" si="10"/>
        <v>0</v>
      </c>
      <c r="AN20" s="111">
        <f t="shared" si="11"/>
        <v>0</v>
      </c>
      <c r="AO20" s="56"/>
    </row>
    <row r="21" spans="1:41" s="9" customFormat="1" ht="15" customHeight="1" x14ac:dyDescent="0.25">
      <c r="A21" s="110">
        <f t="shared" si="5"/>
        <v>13</v>
      </c>
      <c r="B21" s="56"/>
      <c r="C21" s="57"/>
      <c r="D21" s="45"/>
      <c r="E21" s="58"/>
      <c r="F21" s="103" t="str">
        <f>IF(E21="","",TRUNC(YEARFRAC(E21,Variable!$B$4)))</f>
        <v/>
      </c>
      <c r="G21" s="103" t="str">
        <f>IF(F21="","",VLOOKUP(F21,Variable!$D$4:$E$83,2,FALSE))</f>
        <v/>
      </c>
      <c r="H21" s="102"/>
      <c r="I21" s="103" t="str">
        <f>IF(E21="","",TRUNC(YEARFRAC(E21,Variable!$B$9)))</f>
        <v/>
      </c>
      <c r="J21" s="104" t="str">
        <f t="shared" si="6"/>
        <v/>
      </c>
      <c r="K21" s="105"/>
      <c r="L21" s="106"/>
      <c r="M21" s="106"/>
      <c r="N21" s="106"/>
      <c r="O21" s="106"/>
      <c r="P21" s="106"/>
      <c r="Q21" s="106"/>
      <c r="R21" s="107"/>
      <c r="S21" s="107"/>
      <c r="T21" s="107"/>
      <c r="U21" s="107"/>
      <c r="V21" s="107"/>
      <c r="W21" s="107"/>
      <c r="X21" s="107"/>
      <c r="Y21" s="107"/>
      <c r="Z21" s="108"/>
      <c r="AA21" s="45"/>
      <c r="AB21" s="173"/>
      <c r="AC21" s="173"/>
      <c r="AD21" s="45"/>
      <c r="AE21" s="109">
        <f t="shared" si="7"/>
        <v>0</v>
      </c>
      <c r="AF21" s="34"/>
      <c r="AG21" s="25"/>
      <c r="AH21" s="111">
        <f>COUNTIF(B21,"&lt;&gt;"&amp;"")*IF(Z21="ja",Variable!$B$5,Variable!$B$6)</f>
        <v>0</v>
      </c>
      <c r="AI21" s="111"/>
      <c r="AJ21" s="112">
        <f t="shared" si="8"/>
        <v>0</v>
      </c>
      <c r="AK21" s="112">
        <f t="shared" si="9"/>
        <v>0</v>
      </c>
      <c r="AL21" s="111"/>
      <c r="AM21" s="111">
        <f t="shared" si="10"/>
        <v>0</v>
      </c>
      <c r="AN21" s="111">
        <f t="shared" si="11"/>
        <v>0</v>
      </c>
      <c r="AO21" s="56"/>
    </row>
    <row r="22" spans="1:41" s="9" customFormat="1" ht="15" customHeight="1" x14ac:dyDescent="0.25">
      <c r="A22" s="110">
        <f t="shared" si="5"/>
        <v>14</v>
      </c>
      <c r="B22" s="56"/>
      <c r="C22" s="57"/>
      <c r="D22" s="45"/>
      <c r="E22" s="58"/>
      <c r="F22" s="103" t="str">
        <f>IF(E22="","",TRUNC(YEARFRAC(E22,Variable!$B$4)))</f>
        <v/>
      </c>
      <c r="G22" s="103" t="str">
        <f>IF(F22="","",VLOOKUP(F22,Variable!$D$4:$E$83,2,FALSE))</f>
        <v/>
      </c>
      <c r="H22" s="102"/>
      <c r="I22" s="103" t="str">
        <f>IF(E22="","",TRUNC(YEARFRAC(E22,Variable!$B$9)))</f>
        <v/>
      </c>
      <c r="J22" s="104" t="str">
        <f t="shared" si="6"/>
        <v/>
      </c>
      <c r="K22" s="105"/>
      <c r="L22" s="106"/>
      <c r="M22" s="106"/>
      <c r="N22" s="106"/>
      <c r="O22" s="106"/>
      <c r="P22" s="106"/>
      <c r="Q22" s="106"/>
      <c r="R22" s="107"/>
      <c r="S22" s="107"/>
      <c r="T22" s="107"/>
      <c r="U22" s="107"/>
      <c r="V22" s="107"/>
      <c r="W22" s="107"/>
      <c r="X22" s="107"/>
      <c r="Y22" s="107"/>
      <c r="Z22" s="108"/>
      <c r="AA22" s="45"/>
      <c r="AB22" s="173"/>
      <c r="AC22" s="173"/>
      <c r="AD22" s="45"/>
      <c r="AE22" s="109">
        <f t="shared" si="7"/>
        <v>0</v>
      </c>
      <c r="AF22" s="34"/>
      <c r="AG22" s="25"/>
      <c r="AH22" s="111">
        <f>COUNTIF(B22,"&lt;&gt;"&amp;"")*IF(Z22="ja",Variable!$B$5,Variable!$B$6)</f>
        <v>0</v>
      </c>
      <c r="AI22" s="111"/>
      <c r="AJ22" s="112">
        <f t="shared" si="8"/>
        <v>0</v>
      </c>
      <c r="AK22" s="112">
        <f t="shared" si="9"/>
        <v>0</v>
      </c>
      <c r="AL22" s="111"/>
      <c r="AM22" s="111">
        <f t="shared" si="10"/>
        <v>0</v>
      </c>
      <c r="AN22" s="111">
        <f t="shared" si="11"/>
        <v>0</v>
      </c>
      <c r="AO22" s="56"/>
    </row>
    <row r="23" spans="1:41" s="9" customFormat="1" ht="15" customHeight="1" x14ac:dyDescent="0.25">
      <c r="A23" s="110">
        <f t="shared" si="5"/>
        <v>15</v>
      </c>
      <c r="B23" s="56"/>
      <c r="C23" s="57"/>
      <c r="D23" s="45"/>
      <c r="E23" s="58"/>
      <c r="F23" s="103" t="str">
        <f>IF(E23="","",TRUNC(YEARFRAC(E23,Variable!$B$4)))</f>
        <v/>
      </c>
      <c r="G23" s="103" t="str">
        <f>IF(F23="","",VLOOKUP(F23,Variable!$D$4:$E$83,2,FALSE))</f>
        <v/>
      </c>
      <c r="H23" s="102"/>
      <c r="I23" s="103" t="str">
        <f>IF(E23="","",TRUNC(YEARFRAC(E23,Variable!$B$9)))</f>
        <v/>
      </c>
      <c r="J23" s="104" t="str">
        <f t="shared" si="6"/>
        <v/>
      </c>
      <c r="K23" s="105"/>
      <c r="L23" s="106"/>
      <c r="M23" s="106"/>
      <c r="N23" s="106"/>
      <c r="O23" s="106"/>
      <c r="P23" s="106"/>
      <c r="Q23" s="106"/>
      <c r="R23" s="107"/>
      <c r="S23" s="107"/>
      <c r="T23" s="107"/>
      <c r="U23" s="107"/>
      <c r="V23" s="107"/>
      <c r="W23" s="107"/>
      <c r="X23" s="107"/>
      <c r="Y23" s="107"/>
      <c r="Z23" s="108"/>
      <c r="AA23" s="45"/>
      <c r="AB23" s="173"/>
      <c r="AC23" s="173"/>
      <c r="AD23" s="45"/>
      <c r="AE23" s="109">
        <f t="shared" si="7"/>
        <v>0</v>
      </c>
      <c r="AF23" s="34"/>
      <c r="AG23" s="25"/>
      <c r="AH23" s="111">
        <f>COUNTIF(B23,"&lt;&gt;"&amp;"")*IF(Z23="ja",Variable!$B$5,Variable!$B$6)</f>
        <v>0</v>
      </c>
      <c r="AI23" s="111"/>
      <c r="AJ23" s="112">
        <f t="shared" si="8"/>
        <v>0</v>
      </c>
      <c r="AK23" s="112">
        <f t="shared" si="9"/>
        <v>0</v>
      </c>
      <c r="AL23" s="111"/>
      <c r="AM23" s="111">
        <f t="shared" si="10"/>
        <v>0</v>
      </c>
      <c r="AN23" s="111">
        <f t="shared" si="11"/>
        <v>0</v>
      </c>
      <c r="AO23" s="56"/>
    </row>
    <row r="24" spans="1:41" s="9" customFormat="1" ht="15" customHeight="1" x14ac:dyDescent="0.25">
      <c r="A24" s="110">
        <f t="shared" si="5"/>
        <v>16</v>
      </c>
      <c r="B24" s="56"/>
      <c r="C24" s="57"/>
      <c r="D24" s="45"/>
      <c r="E24" s="58"/>
      <c r="F24" s="103" t="str">
        <f>IF(E24="","",TRUNC(YEARFRAC(E24,Variable!$B$4)))</f>
        <v/>
      </c>
      <c r="G24" s="103" t="str">
        <f>IF(F24="","",VLOOKUP(F24,Variable!$D$4:$E$83,2,FALSE))</f>
        <v/>
      </c>
      <c r="H24" s="102"/>
      <c r="I24" s="103" t="str">
        <f>IF(E24="","",TRUNC(YEARFRAC(E24,Variable!$B$9)))</f>
        <v/>
      </c>
      <c r="J24" s="104" t="str">
        <f t="shared" si="6"/>
        <v/>
      </c>
      <c r="K24" s="105"/>
      <c r="L24" s="106"/>
      <c r="M24" s="106"/>
      <c r="N24" s="106"/>
      <c r="O24" s="106"/>
      <c r="P24" s="106"/>
      <c r="Q24" s="106"/>
      <c r="R24" s="107"/>
      <c r="S24" s="107"/>
      <c r="T24" s="107"/>
      <c r="U24" s="107"/>
      <c r="V24" s="107"/>
      <c r="W24" s="107"/>
      <c r="X24" s="107"/>
      <c r="Y24" s="107"/>
      <c r="Z24" s="108"/>
      <c r="AA24" s="45"/>
      <c r="AB24" s="173"/>
      <c r="AC24" s="173"/>
      <c r="AD24" s="45"/>
      <c r="AE24" s="109">
        <f t="shared" si="7"/>
        <v>0</v>
      </c>
      <c r="AF24" s="34"/>
      <c r="AG24" s="25"/>
      <c r="AH24" s="111">
        <f>COUNTIF(B24,"&lt;&gt;"&amp;"")*IF(Z24="ja",Variable!$B$5,Variable!$B$6)</f>
        <v>0</v>
      </c>
      <c r="AI24" s="111"/>
      <c r="AJ24" s="112">
        <f t="shared" si="8"/>
        <v>0</v>
      </c>
      <c r="AK24" s="112">
        <f t="shared" si="9"/>
        <v>0</v>
      </c>
      <c r="AL24" s="111"/>
      <c r="AM24" s="111">
        <f t="shared" si="10"/>
        <v>0</v>
      </c>
      <c r="AN24" s="111">
        <f t="shared" si="11"/>
        <v>0</v>
      </c>
      <c r="AO24" s="56"/>
    </row>
    <row r="25" spans="1:41" s="9" customFormat="1" ht="15" customHeight="1" x14ac:dyDescent="0.25">
      <c r="A25" s="110">
        <f t="shared" si="5"/>
        <v>17</v>
      </c>
      <c r="B25" s="56"/>
      <c r="C25" s="57"/>
      <c r="D25" s="45"/>
      <c r="E25" s="58"/>
      <c r="F25" s="103" t="str">
        <f>IF(E25="","",TRUNC(YEARFRAC(E25,Variable!$B$4)))</f>
        <v/>
      </c>
      <c r="G25" s="103" t="str">
        <f>IF(F25="","",VLOOKUP(F25,Variable!$D$4:$E$83,2,FALSE))</f>
        <v/>
      </c>
      <c r="H25" s="102"/>
      <c r="I25" s="103" t="str">
        <f>IF(E25="","",TRUNC(YEARFRAC(E25,Variable!$B$9)))</f>
        <v/>
      </c>
      <c r="J25" s="104" t="str">
        <f t="shared" si="6"/>
        <v/>
      </c>
      <c r="K25" s="105"/>
      <c r="L25" s="106"/>
      <c r="M25" s="106"/>
      <c r="N25" s="106"/>
      <c r="O25" s="106"/>
      <c r="P25" s="106"/>
      <c r="Q25" s="106"/>
      <c r="R25" s="107"/>
      <c r="S25" s="107"/>
      <c r="T25" s="107"/>
      <c r="U25" s="107"/>
      <c r="V25" s="107"/>
      <c r="W25" s="107"/>
      <c r="X25" s="107"/>
      <c r="Y25" s="107"/>
      <c r="Z25" s="108"/>
      <c r="AA25" s="45"/>
      <c r="AB25" s="173"/>
      <c r="AC25" s="173"/>
      <c r="AD25" s="45"/>
      <c r="AE25" s="109">
        <f t="shared" si="7"/>
        <v>0</v>
      </c>
      <c r="AF25" s="34"/>
      <c r="AG25" s="25"/>
      <c r="AH25" s="111">
        <f>COUNTIF(B25,"&lt;&gt;"&amp;"")*IF(Z25="ja",Variable!$B$5,Variable!$B$6)</f>
        <v>0</v>
      </c>
      <c r="AI25" s="111"/>
      <c r="AJ25" s="112">
        <f t="shared" si="8"/>
        <v>0</v>
      </c>
      <c r="AK25" s="112">
        <f t="shared" si="9"/>
        <v>0</v>
      </c>
      <c r="AL25" s="111"/>
      <c r="AM25" s="111">
        <f t="shared" si="10"/>
        <v>0</v>
      </c>
      <c r="AN25" s="111">
        <f t="shared" si="11"/>
        <v>0</v>
      </c>
      <c r="AO25" s="56"/>
    </row>
    <row r="26" spans="1:41" s="9" customFormat="1" ht="15" customHeight="1" x14ac:dyDescent="0.25">
      <c r="A26" s="110">
        <f t="shared" si="5"/>
        <v>18</v>
      </c>
      <c r="B26" s="56"/>
      <c r="C26" s="57"/>
      <c r="D26" s="45"/>
      <c r="E26" s="58"/>
      <c r="F26" s="103" t="str">
        <f>IF(E26="","",TRUNC(YEARFRAC(E26,Variable!$B$4)))</f>
        <v/>
      </c>
      <c r="G26" s="103" t="str">
        <f>IF(F26="","",VLOOKUP(F26,Variable!$D$4:$E$83,2,FALSE))</f>
        <v/>
      </c>
      <c r="H26" s="102"/>
      <c r="I26" s="103" t="str">
        <f>IF(E26="","",TRUNC(YEARFRAC(E26,Variable!$B$9)))</f>
        <v/>
      </c>
      <c r="J26" s="104" t="str">
        <f t="shared" si="6"/>
        <v/>
      </c>
      <c r="K26" s="105"/>
      <c r="L26" s="106"/>
      <c r="M26" s="106"/>
      <c r="N26" s="106"/>
      <c r="O26" s="106"/>
      <c r="P26" s="106"/>
      <c r="Q26" s="106"/>
      <c r="R26" s="107"/>
      <c r="S26" s="107"/>
      <c r="T26" s="107"/>
      <c r="U26" s="107"/>
      <c r="V26" s="107"/>
      <c r="W26" s="107"/>
      <c r="X26" s="107"/>
      <c r="Y26" s="107"/>
      <c r="Z26" s="108"/>
      <c r="AA26" s="45"/>
      <c r="AB26" s="173"/>
      <c r="AC26" s="173"/>
      <c r="AD26" s="45"/>
      <c r="AE26" s="109">
        <f t="shared" si="7"/>
        <v>0</v>
      </c>
      <c r="AF26" s="34"/>
      <c r="AG26" s="25"/>
      <c r="AH26" s="111">
        <f>COUNTIF(B26,"&lt;&gt;"&amp;"")*IF(Z26="ja",Variable!$B$5,Variable!$B$6)</f>
        <v>0</v>
      </c>
      <c r="AI26" s="111"/>
      <c r="AJ26" s="112">
        <f t="shared" si="8"/>
        <v>0</v>
      </c>
      <c r="AK26" s="112">
        <f t="shared" si="9"/>
        <v>0</v>
      </c>
      <c r="AL26" s="111"/>
      <c r="AM26" s="111">
        <f t="shared" si="10"/>
        <v>0</v>
      </c>
      <c r="AN26" s="111">
        <f t="shared" si="11"/>
        <v>0</v>
      </c>
      <c r="AO26" s="56"/>
    </row>
    <row r="27" spans="1:41" s="9" customFormat="1" ht="15" customHeight="1" x14ac:dyDescent="0.25">
      <c r="A27" s="110">
        <f t="shared" si="5"/>
        <v>19</v>
      </c>
      <c r="B27" s="56"/>
      <c r="C27" s="57"/>
      <c r="D27" s="45"/>
      <c r="E27" s="58"/>
      <c r="F27" s="103" t="str">
        <f>IF(E27="","",TRUNC(YEARFRAC(E27,Variable!$B$4)))</f>
        <v/>
      </c>
      <c r="G27" s="103" t="str">
        <f>IF(F27="","",VLOOKUP(F27,Variable!$D$4:$E$83,2,FALSE))</f>
        <v/>
      </c>
      <c r="H27" s="102"/>
      <c r="I27" s="103" t="str">
        <f>IF(E27="","",TRUNC(YEARFRAC(E27,Variable!$B$9)))</f>
        <v/>
      </c>
      <c r="J27" s="104" t="str">
        <f t="shared" si="6"/>
        <v/>
      </c>
      <c r="K27" s="105"/>
      <c r="L27" s="106"/>
      <c r="M27" s="106"/>
      <c r="N27" s="106"/>
      <c r="O27" s="106"/>
      <c r="P27" s="106"/>
      <c r="Q27" s="106"/>
      <c r="R27" s="107"/>
      <c r="S27" s="107"/>
      <c r="T27" s="107"/>
      <c r="U27" s="107"/>
      <c r="V27" s="107"/>
      <c r="W27" s="107"/>
      <c r="X27" s="107"/>
      <c r="Y27" s="107"/>
      <c r="Z27" s="108"/>
      <c r="AA27" s="45"/>
      <c r="AB27" s="173"/>
      <c r="AC27" s="173"/>
      <c r="AD27" s="45"/>
      <c r="AE27" s="109">
        <f t="shared" si="7"/>
        <v>0</v>
      </c>
      <c r="AF27" s="34"/>
      <c r="AG27" s="25"/>
      <c r="AH27" s="111">
        <f>COUNTIF(B27,"&lt;&gt;"&amp;"")*IF(Z27="ja",Variable!$B$5,Variable!$B$6)</f>
        <v>0</v>
      </c>
      <c r="AI27" s="111"/>
      <c r="AJ27" s="112">
        <f t="shared" si="8"/>
        <v>0</v>
      </c>
      <c r="AK27" s="112">
        <f t="shared" si="9"/>
        <v>0</v>
      </c>
      <c r="AL27" s="111"/>
      <c r="AM27" s="111">
        <f t="shared" si="10"/>
        <v>0</v>
      </c>
      <c r="AN27" s="111">
        <f t="shared" si="11"/>
        <v>0</v>
      </c>
      <c r="AO27" s="56"/>
    </row>
    <row r="28" spans="1:41" s="9" customFormat="1" ht="15" customHeight="1" x14ac:dyDescent="0.25">
      <c r="A28" s="110">
        <f t="shared" si="5"/>
        <v>20</v>
      </c>
      <c r="B28" s="56"/>
      <c r="C28" s="57"/>
      <c r="D28" s="45"/>
      <c r="E28" s="58"/>
      <c r="F28" s="103" t="str">
        <f>IF(E28="","",TRUNC(YEARFRAC(E28,Variable!$B$4)))</f>
        <v/>
      </c>
      <c r="G28" s="103" t="str">
        <f>IF(F28="","",VLOOKUP(F28,Variable!$D$4:$E$83,2,FALSE))</f>
        <v/>
      </c>
      <c r="H28" s="102"/>
      <c r="I28" s="103" t="str">
        <f>IF(E28="","",TRUNC(YEARFRAC(E28,Variable!$B$9)))</f>
        <v/>
      </c>
      <c r="J28" s="104" t="str">
        <f t="shared" si="6"/>
        <v/>
      </c>
      <c r="K28" s="105"/>
      <c r="L28" s="106"/>
      <c r="M28" s="106"/>
      <c r="N28" s="106"/>
      <c r="O28" s="106"/>
      <c r="P28" s="106"/>
      <c r="Q28" s="106"/>
      <c r="R28" s="107"/>
      <c r="S28" s="107"/>
      <c r="T28" s="107"/>
      <c r="U28" s="107"/>
      <c r="V28" s="107"/>
      <c r="W28" s="107"/>
      <c r="X28" s="107"/>
      <c r="Y28" s="107"/>
      <c r="Z28" s="108"/>
      <c r="AA28" s="45"/>
      <c r="AB28" s="173"/>
      <c r="AC28" s="173"/>
      <c r="AD28" s="45"/>
      <c r="AE28" s="109">
        <f t="shared" si="7"/>
        <v>0</v>
      </c>
      <c r="AF28" s="34"/>
      <c r="AG28" s="25"/>
      <c r="AH28" s="111">
        <f>COUNTIF(B28,"&lt;&gt;"&amp;"")*IF(Z28="ja",Variable!$B$5,Variable!$B$6)</f>
        <v>0</v>
      </c>
      <c r="AI28" s="111"/>
      <c r="AJ28" s="112">
        <f t="shared" si="8"/>
        <v>0</v>
      </c>
      <c r="AK28" s="112">
        <f t="shared" si="9"/>
        <v>0</v>
      </c>
      <c r="AL28" s="111"/>
      <c r="AM28" s="111">
        <f t="shared" si="10"/>
        <v>0</v>
      </c>
      <c r="AN28" s="111">
        <f t="shared" si="11"/>
        <v>0</v>
      </c>
      <c r="AO28" s="56"/>
    </row>
    <row r="29" spans="1:41" s="9" customFormat="1" ht="15" customHeight="1" x14ac:dyDescent="0.25">
      <c r="A29" s="110">
        <f t="shared" si="5"/>
        <v>21</v>
      </c>
      <c r="B29" s="56"/>
      <c r="C29" s="57"/>
      <c r="D29" s="45"/>
      <c r="E29" s="58"/>
      <c r="F29" s="103" t="str">
        <f>IF(E29="","",TRUNC(YEARFRAC(E29,Variable!$B$4)))</f>
        <v/>
      </c>
      <c r="G29" s="103" t="str">
        <f>IF(F29="","",VLOOKUP(F29,Variable!$D$4:$E$83,2,FALSE))</f>
        <v/>
      </c>
      <c r="H29" s="102"/>
      <c r="I29" s="103" t="str">
        <f>IF(E29="","",TRUNC(YEARFRAC(E29,Variable!$B$9)))</f>
        <v/>
      </c>
      <c r="J29" s="104" t="str">
        <f t="shared" si="6"/>
        <v/>
      </c>
      <c r="K29" s="105"/>
      <c r="L29" s="106"/>
      <c r="M29" s="106"/>
      <c r="N29" s="106"/>
      <c r="O29" s="106"/>
      <c r="P29" s="106"/>
      <c r="Q29" s="106"/>
      <c r="R29" s="107"/>
      <c r="S29" s="107"/>
      <c r="T29" s="107"/>
      <c r="U29" s="107"/>
      <c r="V29" s="107"/>
      <c r="W29" s="107"/>
      <c r="X29" s="107"/>
      <c r="Y29" s="107"/>
      <c r="Z29" s="108"/>
      <c r="AA29" s="45"/>
      <c r="AB29" s="173"/>
      <c r="AC29" s="173"/>
      <c r="AD29" s="45"/>
      <c r="AE29" s="109">
        <f t="shared" si="7"/>
        <v>0</v>
      </c>
      <c r="AF29" s="34"/>
      <c r="AG29" s="25"/>
      <c r="AH29" s="111">
        <f>COUNTIF(B29,"&lt;&gt;"&amp;"")*IF(Z29="ja",Variable!$B$5,Variable!$B$6)</f>
        <v>0</v>
      </c>
      <c r="AI29" s="111"/>
      <c r="AJ29" s="112">
        <f t="shared" si="8"/>
        <v>0</v>
      </c>
      <c r="AK29" s="112">
        <f t="shared" si="9"/>
        <v>0</v>
      </c>
      <c r="AL29" s="111"/>
      <c r="AM29" s="111">
        <f t="shared" si="10"/>
        <v>0</v>
      </c>
      <c r="AN29" s="111">
        <f t="shared" si="11"/>
        <v>0</v>
      </c>
      <c r="AO29" s="56"/>
    </row>
    <row r="30" spans="1:41" s="9" customFormat="1" ht="15" customHeight="1" x14ac:dyDescent="0.25">
      <c r="A30" s="110">
        <f t="shared" si="5"/>
        <v>22</v>
      </c>
      <c r="B30" s="56"/>
      <c r="C30" s="57"/>
      <c r="D30" s="45"/>
      <c r="E30" s="58"/>
      <c r="F30" s="103" t="str">
        <f>IF(E30="","",TRUNC(YEARFRAC(E30,Variable!$B$4)))</f>
        <v/>
      </c>
      <c r="G30" s="103" t="str">
        <f>IF(F30="","",VLOOKUP(F30,Variable!$D$4:$E$83,2,FALSE))</f>
        <v/>
      </c>
      <c r="H30" s="102"/>
      <c r="I30" s="103" t="str">
        <f>IF(E30="","",TRUNC(YEARFRAC(E30,Variable!$B$9)))</f>
        <v/>
      </c>
      <c r="J30" s="104" t="str">
        <f t="shared" si="6"/>
        <v/>
      </c>
      <c r="K30" s="105"/>
      <c r="L30" s="106"/>
      <c r="M30" s="106"/>
      <c r="N30" s="106"/>
      <c r="O30" s="106"/>
      <c r="P30" s="106"/>
      <c r="Q30" s="106"/>
      <c r="R30" s="107"/>
      <c r="S30" s="107"/>
      <c r="T30" s="107"/>
      <c r="U30" s="107"/>
      <c r="V30" s="107"/>
      <c r="W30" s="107"/>
      <c r="X30" s="107"/>
      <c r="Y30" s="107"/>
      <c r="Z30" s="108"/>
      <c r="AA30" s="45"/>
      <c r="AB30" s="173"/>
      <c r="AC30" s="173"/>
      <c r="AD30" s="45"/>
      <c r="AE30" s="109">
        <f t="shared" si="7"/>
        <v>0</v>
      </c>
      <c r="AF30" s="34"/>
      <c r="AG30" s="25"/>
      <c r="AH30" s="111">
        <f>COUNTIF(B30,"&lt;&gt;"&amp;"")*IF(Z30="ja",Variable!$B$5,Variable!$B$6)</f>
        <v>0</v>
      </c>
      <c r="AI30" s="111"/>
      <c r="AJ30" s="112">
        <f t="shared" si="8"/>
        <v>0</v>
      </c>
      <c r="AK30" s="112">
        <f t="shared" si="9"/>
        <v>0</v>
      </c>
      <c r="AL30" s="111"/>
      <c r="AM30" s="111">
        <f t="shared" si="10"/>
        <v>0</v>
      </c>
      <c r="AN30" s="111">
        <f t="shared" si="11"/>
        <v>0</v>
      </c>
      <c r="AO30" s="56"/>
    </row>
    <row r="31" spans="1:41" s="9" customFormat="1" ht="15" customHeight="1" x14ac:dyDescent="0.25">
      <c r="A31" s="110">
        <f t="shared" si="5"/>
        <v>23</v>
      </c>
      <c r="B31" s="56"/>
      <c r="C31" s="57"/>
      <c r="D31" s="45"/>
      <c r="E31" s="58"/>
      <c r="F31" s="103" t="str">
        <f>IF(E31="","",TRUNC(YEARFRAC(E31,Variable!$B$4)))</f>
        <v/>
      </c>
      <c r="G31" s="103" t="str">
        <f>IF(F31="","",VLOOKUP(F31,Variable!$D$4:$E$83,2,FALSE))</f>
        <v/>
      </c>
      <c r="H31" s="102"/>
      <c r="I31" s="103" t="str">
        <f>IF(E31="","",TRUNC(YEARFRAC(E31,Variable!$B$9)))</f>
        <v/>
      </c>
      <c r="J31" s="104" t="str">
        <f t="shared" si="6"/>
        <v/>
      </c>
      <c r="K31" s="105"/>
      <c r="L31" s="106"/>
      <c r="M31" s="106"/>
      <c r="N31" s="106"/>
      <c r="O31" s="106"/>
      <c r="P31" s="106"/>
      <c r="Q31" s="106"/>
      <c r="R31" s="107"/>
      <c r="S31" s="107"/>
      <c r="T31" s="107"/>
      <c r="U31" s="107"/>
      <c r="V31" s="107"/>
      <c r="W31" s="107"/>
      <c r="X31" s="107"/>
      <c r="Y31" s="107"/>
      <c r="Z31" s="108"/>
      <c r="AA31" s="45"/>
      <c r="AB31" s="173"/>
      <c r="AC31" s="173"/>
      <c r="AD31" s="45"/>
      <c r="AE31" s="109">
        <f t="shared" si="7"/>
        <v>0</v>
      </c>
      <c r="AF31" s="34"/>
      <c r="AG31" s="25"/>
      <c r="AH31" s="111">
        <f>COUNTIF(B31,"&lt;&gt;"&amp;"")*IF(Z31="ja",Variable!$B$5,Variable!$B$6)</f>
        <v>0</v>
      </c>
      <c r="AI31" s="111"/>
      <c r="AJ31" s="112">
        <f t="shared" si="8"/>
        <v>0</v>
      </c>
      <c r="AK31" s="112">
        <f t="shared" si="9"/>
        <v>0</v>
      </c>
      <c r="AL31" s="111"/>
      <c r="AM31" s="111">
        <f t="shared" si="10"/>
        <v>0</v>
      </c>
      <c r="AN31" s="111">
        <f t="shared" si="11"/>
        <v>0</v>
      </c>
      <c r="AO31" s="56"/>
    </row>
    <row r="32" spans="1:41" s="9" customFormat="1" ht="15" customHeight="1" x14ac:dyDescent="0.25">
      <c r="A32" s="110">
        <f t="shared" si="5"/>
        <v>24</v>
      </c>
      <c r="B32" s="56"/>
      <c r="C32" s="57"/>
      <c r="D32" s="45"/>
      <c r="E32" s="58"/>
      <c r="F32" s="103" t="str">
        <f>IF(E32="","",TRUNC(YEARFRAC(E32,Variable!$B$4)))</f>
        <v/>
      </c>
      <c r="G32" s="103" t="str">
        <f>IF(F32="","",VLOOKUP(F32,Variable!$D$4:$E$83,2,FALSE))</f>
        <v/>
      </c>
      <c r="H32" s="102"/>
      <c r="I32" s="103" t="str">
        <f>IF(E32="","",TRUNC(YEARFRAC(E32,Variable!$B$9)))</f>
        <v/>
      </c>
      <c r="J32" s="104" t="str">
        <f t="shared" si="6"/>
        <v/>
      </c>
      <c r="K32" s="105"/>
      <c r="L32" s="106"/>
      <c r="M32" s="106"/>
      <c r="N32" s="106"/>
      <c r="O32" s="106"/>
      <c r="P32" s="106"/>
      <c r="Q32" s="106"/>
      <c r="R32" s="107"/>
      <c r="S32" s="107"/>
      <c r="T32" s="107"/>
      <c r="U32" s="107"/>
      <c r="V32" s="107"/>
      <c r="W32" s="107"/>
      <c r="X32" s="107"/>
      <c r="Y32" s="107"/>
      <c r="Z32" s="108"/>
      <c r="AA32" s="45"/>
      <c r="AB32" s="173"/>
      <c r="AC32" s="173"/>
      <c r="AD32" s="45"/>
      <c r="AE32" s="109">
        <f t="shared" si="7"/>
        <v>0</v>
      </c>
      <c r="AF32" s="34"/>
      <c r="AG32" s="25"/>
      <c r="AH32" s="111">
        <f>COUNTIF(B32,"&lt;&gt;"&amp;"")*IF(Z32="ja",Variable!$B$5,Variable!$B$6)</f>
        <v>0</v>
      </c>
      <c r="AI32" s="111"/>
      <c r="AJ32" s="112">
        <f t="shared" si="8"/>
        <v>0</v>
      </c>
      <c r="AK32" s="112">
        <f t="shared" si="9"/>
        <v>0</v>
      </c>
      <c r="AL32" s="111"/>
      <c r="AM32" s="111">
        <f t="shared" si="10"/>
        <v>0</v>
      </c>
      <c r="AN32" s="111">
        <f t="shared" si="11"/>
        <v>0</v>
      </c>
      <c r="AO32" s="56"/>
    </row>
    <row r="33" spans="1:41" ht="15" customHeight="1" x14ac:dyDescent="0.25">
      <c r="A33" s="110">
        <f t="shared" si="5"/>
        <v>25</v>
      </c>
      <c r="B33" s="56"/>
      <c r="C33" s="57"/>
      <c r="D33" s="45"/>
      <c r="E33" s="58"/>
      <c r="F33" s="103" t="str">
        <f>IF(E33="","",TRUNC(YEARFRAC(E33,Variable!$B$4)))</f>
        <v/>
      </c>
      <c r="G33" s="103" t="str">
        <f>IF(F33="","",VLOOKUP(F33,Variable!$D$4:$E$83,2,FALSE))</f>
        <v/>
      </c>
      <c r="H33" s="102"/>
      <c r="I33" s="103" t="str">
        <f>IF(E33="","",TRUNC(YEARFRAC(E33,Variable!$B$9)))</f>
        <v/>
      </c>
      <c r="J33" s="104" t="str">
        <f t="shared" si="6"/>
        <v/>
      </c>
      <c r="K33" s="105"/>
      <c r="L33" s="106"/>
      <c r="M33" s="106"/>
      <c r="N33" s="106"/>
      <c r="O33" s="106"/>
      <c r="P33" s="106"/>
      <c r="Q33" s="106"/>
      <c r="R33" s="107"/>
      <c r="S33" s="107"/>
      <c r="T33" s="107"/>
      <c r="U33" s="107"/>
      <c r="V33" s="107"/>
      <c r="W33" s="107"/>
      <c r="X33" s="107"/>
      <c r="Y33" s="107"/>
      <c r="Z33" s="108"/>
      <c r="AA33" s="45"/>
      <c r="AB33" s="173"/>
      <c r="AC33" s="173"/>
      <c r="AD33" s="45"/>
      <c r="AE33" s="109">
        <f t="shared" si="7"/>
        <v>0</v>
      </c>
      <c r="AF33" s="34"/>
      <c r="AG33" s="25"/>
      <c r="AH33" s="111">
        <f>COUNTIF(B33,"&lt;&gt;"&amp;"")*IF(Z33="ja",Variable!$B$5,Variable!$B$6)</f>
        <v>0</v>
      </c>
      <c r="AI33" s="111"/>
      <c r="AJ33" s="112">
        <f t="shared" si="8"/>
        <v>0</v>
      </c>
      <c r="AK33" s="112">
        <f t="shared" si="9"/>
        <v>0</v>
      </c>
      <c r="AL33" s="111"/>
      <c r="AM33" s="111">
        <f t="shared" si="10"/>
        <v>0</v>
      </c>
      <c r="AN33" s="111">
        <f t="shared" si="11"/>
        <v>0</v>
      </c>
      <c r="AO33" s="56"/>
    </row>
    <row r="34" spans="1:41" ht="15" customHeight="1" x14ac:dyDescent="0.25">
      <c r="A34" s="110">
        <f t="shared" si="5"/>
        <v>26</v>
      </c>
      <c r="B34" s="56"/>
      <c r="C34" s="57"/>
      <c r="D34" s="45"/>
      <c r="E34" s="58"/>
      <c r="F34" s="103" t="str">
        <f>IF(E34="","",TRUNC(YEARFRAC(E34,Variable!$B$4)))</f>
        <v/>
      </c>
      <c r="G34" s="103" t="str">
        <f>IF(F34="","",VLOOKUP(F34,Variable!$D$4:$E$83,2,FALSE))</f>
        <v/>
      </c>
      <c r="H34" s="102"/>
      <c r="I34" s="103" t="str">
        <f>IF(E34="","",TRUNC(YEARFRAC(E34,Variable!$B$9)))</f>
        <v/>
      </c>
      <c r="J34" s="104" t="str">
        <f t="shared" si="6"/>
        <v/>
      </c>
      <c r="K34" s="105"/>
      <c r="L34" s="106"/>
      <c r="M34" s="106"/>
      <c r="N34" s="106"/>
      <c r="O34" s="106"/>
      <c r="P34" s="106"/>
      <c r="Q34" s="106"/>
      <c r="R34" s="107"/>
      <c r="S34" s="107"/>
      <c r="T34" s="107"/>
      <c r="U34" s="107"/>
      <c r="V34" s="107"/>
      <c r="W34" s="107"/>
      <c r="X34" s="107"/>
      <c r="Y34" s="107"/>
      <c r="Z34" s="108"/>
      <c r="AA34" s="45"/>
      <c r="AB34" s="173"/>
      <c r="AC34" s="173"/>
      <c r="AD34" s="45"/>
      <c r="AE34" s="109">
        <f t="shared" si="7"/>
        <v>0</v>
      </c>
      <c r="AF34" s="34"/>
      <c r="AG34" s="25"/>
      <c r="AH34" s="111">
        <f>COUNTIF(B34,"&lt;&gt;"&amp;"")*IF(Z34="ja",Variable!$B$5,Variable!$B$6)</f>
        <v>0</v>
      </c>
      <c r="AI34" s="111"/>
      <c r="AJ34" s="112">
        <f t="shared" si="8"/>
        <v>0</v>
      </c>
      <c r="AK34" s="112">
        <f t="shared" si="9"/>
        <v>0</v>
      </c>
      <c r="AL34" s="111"/>
      <c r="AM34" s="111">
        <f t="shared" si="10"/>
        <v>0</v>
      </c>
      <c r="AN34" s="111">
        <f t="shared" si="11"/>
        <v>0</v>
      </c>
      <c r="AO34" s="56"/>
    </row>
    <row r="35" spans="1:41" ht="15" customHeight="1" x14ac:dyDescent="0.25">
      <c r="A35" s="110">
        <f t="shared" si="5"/>
        <v>27</v>
      </c>
      <c r="B35" s="56"/>
      <c r="C35" s="57"/>
      <c r="D35" s="45"/>
      <c r="E35" s="58"/>
      <c r="F35" s="103" t="str">
        <f>IF(E35="","",TRUNC(YEARFRAC(E35,Variable!$B$4)))</f>
        <v/>
      </c>
      <c r="G35" s="103" t="str">
        <f>IF(F35="","",VLOOKUP(F35,Variable!$D$4:$E$83,2,FALSE))</f>
        <v/>
      </c>
      <c r="H35" s="102"/>
      <c r="I35" s="103" t="str">
        <f>IF(E35="","",TRUNC(YEARFRAC(E35,Variable!$B$9)))</f>
        <v/>
      </c>
      <c r="J35" s="104" t="str">
        <f t="shared" si="6"/>
        <v/>
      </c>
      <c r="K35" s="105"/>
      <c r="L35" s="106"/>
      <c r="M35" s="106"/>
      <c r="N35" s="106"/>
      <c r="O35" s="106"/>
      <c r="P35" s="106"/>
      <c r="Q35" s="106"/>
      <c r="R35" s="107"/>
      <c r="S35" s="107"/>
      <c r="T35" s="107"/>
      <c r="U35" s="107"/>
      <c r="V35" s="107"/>
      <c r="W35" s="107"/>
      <c r="X35" s="107"/>
      <c r="Y35" s="107"/>
      <c r="Z35" s="108"/>
      <c r="AA35" s="45"/>
      <c r="AB35" s="173"/>
      <c r="AC35" s="173"/>
      <c r="AD35" s="45"/>
      <c r="AE35" s="109">
        <f t="shared" si="7"/>
        <v>0</v>
      </c>
      <c r="AF35" s="34"/>
      <c r="AG35" s="25"/>
      <c r="AH35" s="111">
        <f>COUNTIF(B35,"&lt;&gt;"&amp;"")*IF(Z35="ja",Variable!$B$5,Variable!$B$6)</f>
        <v>0</v>
      </c>
      <c r="AI35" s="111"/>
      <c r="AJ35" s="112">
        <f t="shared" si="8"/>
        <v>0</v>
      </c>
      <c r="AK35" s="112">
        <f t="shared" si="9"/>
        <v>0</v>
      </c>
      <c r="AL35" s="111"/>
      <c r="AM35" s="111">
        <f t="shared" si="10"/>
        <v>0</v>
      </c>
      <c r="AN35" s="111">
        <f t="shared" si="11"/>
        <v>0</v>
      </c>
      <c r="AO35" s="56"/>
    </row>
    <row r="36" spans="1:41" ht="15" customHeight="1" x14ac:dyDescent="0.25">
      <c r="A36" s="110">
        <f t="shared" si="5"/>
        <v>28</v>
      </c>
      <c r="B36" s="56"/>
      <c r="C36" s="57"/>
      <c r="D36" s="45"/>
      <c r="E36" s="58"/>
      <c r="F36" s="103" t="str">
        <f>IF(E36="","",TRUNC(YEARFRAC(E36,Variable!$B$4)))</f>
        <v/>
      </c>
      <c r="G36" s="103" t="str">
        <f>IF(F36="","",VLOOKUP(F36,Variable!$D$4:$E$83,2,FALSE))</f>
        <v/>
      </c>
      <c r="H36" s="102"/>
      <c r="I36" s="103" t="str">
        <f>IF(E36="","",TRUNC(YEARFRAC(E36,Variable!$B$9)))</f>
        <v/>
      </c>
      <c r="J36" s="104" t="str">
        <f t="shared" si="6"/>
        <v/>
      </c>
      <c r="K36" s="105"/>
      <c r="L36" s="106"/>
      <c r="M36" s="106"/>
      <c r="N36" s="106"/>
      <c r="O36" s="106"/>
      <c r="P36" s="106"/>
      <c r="Q36" s="106"/>
      <c r="R36" s="107"/>
      <c r="S36" s="107"/>
      <c r="T36" s="107"/>
      <c r="U36" s="107"/>
      <c r="V36" s="107"/>
      <c r="W36" s="107"/>
      <c r="X36" s="107"/>
      <c r="Y36" s="107"/>
      <c r="Z36" s="108"/>
      <c r="AA36" s="45"/>
      <c r="AB36" s="173"/>
      <c r="AC36" s="173"/>
      <c r="AD36" s="45"/>
      <c r="AE36" s="109">
        <f t="shared" si="7"/>
        <v>0</v>
      </c>
      <c r="AF36" s="34"/>
      <c r="AG36" s="25"/>
      <c r="AH36" s="111">
        <f>COUNTIF(B36,"&lt;&gt;"&amp;"")*IF(Z36="ja",Variable!$B$5,Variable!$B$6)</f>
        <v>0</v>
      </c>
      <c r="AI36" s="111"/>
      <c r="AJ36" s="112">
        <f t="shared" si="8"/>
        <v>0</v>
      </c>
      <c r="AK36" s="112">
        <f t="shared" si="9"/>
        <v>0</v>
      </c>
      <c r="AL36" s="111"/>
      <c r="AM36" s="111">
        <f t="shared" si="10"/>
        <v>0</v>
      </c>
      <c r="AN36" s="111">
        <f t="shared" si="11"/>
        <v>0</v>
      </c>
      <c r="AO36" s="56"/>
    </row>
    <row r="37" spans="1:41" ht="15" customHeight="1" x14ac:dyDescent="0.25">
      <c r="A37" s="110">
        <f t="shared" si="5"/>
        <v>29</v>
      </c>
      <c r="B37" s="56"/>
      <c r="C37" s="57"/>
      <c r="D37" s="45"/>
      <c r="E37" s="58"/>
      <c r="F37" s="103" t="str">
        <f>IF(E37="","",TRUNC(YEARFRAC(E37,Variable!$B$4)))</f>
        <v/>
      </c>
      <c r="G37" s="103" t="str">
        <f>IF(F37="","",VLOOKUP(F37,Variable!$D$4:$E$83,2,FALSE))</f>
        <v/>
      </c>
      <c r="H37" s="102"/>
      <c r="I37" s="103" t="str">
        <f>IF(E37="","",TRUNC(YEARFRAC(E37,Variable!$B$9)))</f>
        <v/>
      </c>
      <c r="J37" s="104" t="str">
        <f t="shared" si="6"/>
        <v/>
      </c>
      <c r="K37" s="105"/>
      <c r="L37" s="106"/>
      <c r="M37" s="106"/>
      <c r="N37" s="106"/>
      <c r="O37" s="106"/>
      <c r="P37" s="106"/>
      <c r="Q37" s="106"/>
      <c r="R37" s="107"/>
      <c r="S37" s="107"/>
      <c r="T37" s="107"/>
      <c r="U37" s="107"/>
      <c r="V37" s="107"/>
      <c r="W37" s="107"/>
      <c r="X37" s="107"/>
      <c r="Y37" s="107"/>
      <c r="Z37" s="108"/>
      <c r="AA37" s="45"/>
      <c r="AB37" s="173"/>
      <c r="AC37" s="173"/>
      <c r="AD37" s="45"/>
      <c r="AE37" s="109">
        <f t="shared" si="7"/>
        <v>0</v>
      </c>
      <c r="AF37" s="34"/>
      <c r="AG37" s="25"/>
      <c r="AH37" s="111">
        <f>COUNTIF(B37,"&lt;&gt;"&amp;"")*IF(Z37="ja",Variable!$B$5,Variable!$B$6)</f>
        <v>0</v>
      </c>
      <c r="AI37" s="111"/>
      <c r="AJ37" s="112">
        <f t="shared" si="8"/>
        <v>0</v>
      </c>
      <c r="AK37" s="112">
        <f t="shared" si="9"/>
        <v>0</v>
      </c>
      <c r="AL37" s="111"/>
      <c r="AM37" s="111">
        <f t="shared" si="10"/>
        <v>0</v>
      </c>
      <c r="AN37" s="111">
        <f t="shared" si="11"/>
        <v>0</v>
      </c>
      <c r="AO37" s="56"/>
    </row>
    <row r="38" spans="1:41" ht="15" customHeight="1" x14ac:dyDescent="0.25">
      <c r="A38" s="110">
        <f t="shared" si="5"/>
        <v>30</v>
      </c>
      <c r="B38" s="56"/>
      <c r="C38" s="57"/>
      <c r="D38" s="45"/>
      <c r="E38" s="58"/>
      <c r="F38" s="103" t="str">
        <f>IF(E38="","",TRUNC(YEARFRAC(E38,Variable!$B$4)))</f>
        <v/>
      </c>
      <c r="G38" s="103" t="str">
        <f>IF(F38="","",VLOOKUP(F38,Variable!$D$4:$E$83,2,FALSE))</f>
        <v/>
      </c>
      <c r="H38" s="102"/>
      <c r="I38" s="103" t="str">
        <f>IF(E38="","",TRUNC(YEARFRAC(E38,Variable!$B$9)))</f>
        <v/>
      </c>
      <c r="J38" s="104" t="str">
        <f t="shared" si="6"/>
        <v/>
      </c>
      <c r="K38" s="105"/>
      <c r="L38" s="106"/>
      <c r="M38" s="106"/>
      <c r="N38" s="106"/>
      <c r="O38" s="106"/>
      <c r="P38" s="106"/>
      <c r="Q38" s="106"/>
      <c r="R38" s="107"/>
      <c r="S38" s="107"/>
      <c r="T38" s="107"/>
      <c r="U38" s="107"/>
      <c r="V38" s="107"/>
      <c r="W38" s="107"/>
      <c r="X38" s="107"/>
      <c r="Y38" s="107"/>
      <c r="Z38" s="108"/>
      <c r="AA38" s="45"/>
      <c r="AB38" s="173"/>
      <c r="AC38" s="173"/>
      <c r="AD38" s="45"/>
      <c r="AE38" s="109">
        <f t="shared" si="7"/>
        <v>0</v>
      </c>
      <c r="AF38" s="34"/>
      <c r="AG38" s="25"/>
      <c r="AH38" s="111">
        <f>COUNTIF(B38,"&lt;&gt;"&amp;"")*IF(Z38="ja",Variable!$B$5,Variable!$B$6)</f>
        <v>0</v>
      </c>
      <c r="AI38" s="111"/>
      <c r="AJ38" s="112">
        <f t="shared" si="8"/>
        <v>0</v>
      </c>
      <c r="AK38" s="112">
        <f t="shared" si="9"/>
        <v>0</v>
      </c>
      <c r="AL38" s="111"/>
      <c r="AM38" s="111">
        <f t="shared" si="10"/>
        <v>0</v>
      </c>
      <c r="AN38" s="111">
        <f t="shared" si="11"/>
        <v>0</v>
      </c>
      <c r="AO38" s="56"/>
    </row>
    <row r="39" spans="1:41" ht="15" customHeight="1" x14ac:dyDescent="0.25">
      <c r="A39" s="110">
        <f t="shared" si="5"/>
        <v>31</v>
      </c>
      <c r="B39" s="56"/>
      <c r="C39" s="57"/>
      <c r="D39" s="45"/>
      <c r="E39" s="58"/>
      <c r="F39" s="103" t="str">
        <f>IF(E39="","",TRUNC(YEARFRAC(E39,Variable!$B$4)))</f>
        <v/>
      </c>
      <c r="G39" s="103" t="str">
        <f>IF(F39="","",VLOOKUP(F39,Variable!$D$4:$E$83,2,FALSE))</f>
        <v/>
      </c>
      <c r="H39" s="102"/>
      <c r="I39" s="103" t="str">
        <f>IF(E39="","",TRUNC(YEARFRAC(E39,Variable!$B$9)))</f>
        <v/>
      </c>
      <c r="J39" s="104" t="str">
        <f t="shared" si="6"/>
        <v/>
      </c>
      <c r="K39" s="105"/>
      <c r="L39" s="106"/>
      <c r="M39" s="106"/>
      <c r="N39" s="106"/>
      <c r="O39" s="106"/>
      <c r="P39" s="106"/>
      <c r="Q39" s="106"/>
      <c r="R39" s="107"/>
      <c r="S39" s="107"/>
      <c r="T39" s="107"/>
      <c r="U39" s="107"/>
      <c r="V39" s="107"/>
      <c r="W39" s="107"/>
      <c r="X39" s="107"/>
      <c r="Y39" s="107"/>
      <c r="Z39" s="108"/>
      <c r="AA39" s="45"/>
      <c r="AB39" s="173"/>
      <c r="AC39" s="173"/>
      <c r="AD39" s="45"/>
      <c r="AE39" s="109">
        <f t="shared" si="7"/>
        <v>0</v>
      </c>
      <c r="AF39" s="34"/>
      <c r="AG39" s="25"/>
      <c r="AH39" s="111">
        <f>COUNTIF(B39,"&lt;&gt;"&amp;"")*IF(Z39="ja",Variable!$B$5,Variable!$B$6)</f>
        <v>0</v>
      </c>
      <c r="AI39" s="111"/>
      <c r="AJ39" s="112">
        <f t="shared" si="8"/>
        <v>0</v>
      </c>
      <c r="AK39" s="112">
        <f t="shared" si="9"/>
        <v>0</v>
      </c>
      <c r="AL39" s="111"/>
      <c r="AM39" s="111">
        <f t="shared" si="10"/>
        <v>0</v>
      </c>
      <c r="AN39" s="111">
        <f t="shared" si="11"/>
        <v>0</v>
      </c>
      <c r="AO39" s="56"/>
    </row>
    <row r="40" spans="1:41" ht="15" customHeight="1" x14ac:dyDescent="0.25">
      <c r="A40" s="110">
        <f t="shared" si="5"/>
        <v>32</v>
      </c>
      <c r="B40" s="56"/>
      <c r="C40" s="57"/>
      <c r="D40" s="45"/>
      <c r="E40" s="58"/>
      <c r="F40" s="103" t="str">
        <f>IF(E40="","",TRUNC(YEARFRAC(E40,Variable!$B$4)))</f>
        <v/>
      </c>
      <c r="G40" s="103" t="str">
        <f>IF(F40="","",VLOOKUP(F40,Variable!$D$4:$E$83,2,FALSE))</f>
        <v/>
      </c>
      <c r="H40" s="102"/>
      <c r="I40" s="103" t="str">
        <f>IF(E40="","",TRUNC(YEARFRAC(E40,Variable!$B$9)))</f>
        <v/>
      </c>
      <c r="J40" s="104" t="str">
        <f t="shared" si="6"/>
        <v/>
      </c>
      <c r="K40" s="105"/>
      <c r="L40" s="106"/>
      <c r="M40" s="106"/>
      <c r="N40" s="106"/>
      <c r="O40" s="106"/>
      <c r="P40" s="106"/>
      <c r="Q40" s="106"/>
      <c r="R40" s="107"/>
      <c r="S40" s="107"/>
      <c r="T40" s="107"/>
      <c r="U40" s="107"/>
      <c r="V40" s="107"/>
      <c r="W40" s="107"/>
      <c r="X40" s="107"/>
      <c r="Y40" s="107"/>
      <c r="Z40" s="108"/>
      <c r="AA40" s="45"/>
      <c r="AB40" s="173"/>
      <c r="AC40" s="173"/>
      <c r="AD40" s="45"/>
      <c r="AE40" s="109">
        <f t="shared" si="7"/>
        <v>0</v>
      </c>
      <c r="AF40" s="34"/>
      <c r="AG40" s="25"/>
      <c r="AH40" s="111">
        <f>COUNTIF(B40,"&lt;&gt;"&amp;"")*IF(Z40="ja",Variable!$B$5,Variable!$B$6)</f>
        <v>0</v>
      </c>
      <c r="AI40" s="111"/>
      <c r="AJ40" s="112">
        <f t="shared" si="8"/>
        <v>0</v>
      </c>
      <c r="AK40" s="112">
        <f t="shared" si="9"/>
        <v>0</v>
      </c>
      <c r="AL40" s="111"/>
      <c r="AM40" s="111">
        <f t="shared" si="10"/>
        <v>0</v>
      </c>
      <c r="AN40" s="111">
        <f t="shared" si="11"/>
        <v>0</v>
      </c>
      <c r="AO40" s="56"/>
    </row>
    <row r="41" spans="1:41" ht="15" customHeight="1" x14ac:dyDescent="0.25">
      <c r="A41" s="110">
        <f t="shared" si="5"/>
        <v>33</v>
      </c>
      <c r="B41" s="56"/>
      <c r="C41" s="57"/>
      <c r="D41" s="45"/>
      <c r="E41" s="58"/>
      <c r="F41" s="103" t="str">
        <f>IF(E41="","",TRUNC(YEARFRAC(E41,Variable!$B$4)))</f>
        <v/>
      </c>
      <c r="G41" s="103" t="str">
        <f>IF(F41="","",VLOOKUP(F41,Variable!$D$4:$E$83,2,FALSE))</f>
        <v/>
      </c>
      <c r="H41" s="102"/>
      <c r="I41" s="103" t="str">
        <f>IF(E41="","",TRUNC(YEARFRAC(E41,Variable!$B$9)))</f>
        <v/>
      </c>
      <c r="J41" s="104" t="str">
        <f t="shared" si="6"/>
        <v/>
      </c>
      <c r="K41" s="105"/>
      <c r="L41" s="106"/>
      <c r="M41" s="106"/>
      <c r="N41" s="106"/>
      <c r="O41" s="106"/>
      <c r="P41" s="106"/>
      <c r="Q41" s="106"/>
      <c r="R41" s="107"/>
      <c r="S41" s="107"/>
      <c r="T41" s="107"/>
      <c r="U41" s="107"/>
      <c r="V41" s="107"/>
      <c r="W41" s="107"/>
      <c r="X41" s="107"/>
      <c r="Y41" s="107"/>
      <c r="Z41" s="108"/>
      <c r="AA41" s="45"/>
      <c r="AB41" s="173"/>
      <c r="AC41" s="173"/>
      <c r="AD41" s="45"/>
      <c r="AE41" s="109">
        <f t="shared" si="7"/>
        <v>0</v>
      </c>
      <c r="AF41" s="34"/>
      <c r="AG41" s="25"/>
      <c r="AH41" s="111">
        <f>COUNTIF(B41,"&lt;&gt;"&amp;"")*IF(Z41="ja",Variable!$B$5,Variable!$B$6)</f>
        <v>0</v>
      </c>
      <c r="AI41" s="111"/>
      <c r="AJ41" s="112">
        <f t="shared" si="8"/>
        <v>0</v>
      </c>
      <c r="AK41" s="112">
        <f t="shared" si="9"/>
        <v>0</v>
      </c>
      <c r="AL41" s="111"/>
      <c r="AM41" s="111">
        <f t="shared" si="10"/>
        <v>0</v>
      </c>
      <c r="AN41" s="111">
        <f t="shared" si="11"/>
        <v>0</v>
      </c>
      <c r="AO41" s="56"/>
    </row>
    <row r="42" spans="1:41" ht="15" customHeight="1" x14ac:dyDescent="0.25">
      <c r="A42" s="110">
        <f t="shared" si="5"/>
        <v>34</v>
      </c>
      <c r="B42" s="56"/>
      <c r="C42" s="57"/>
      <c r="D42" s="45"/>
      <c r="E42" s="58"/>
      <c r="F42" s="103" t="str">
        <f>IF(E42="","",TRUNC(YEARFRAC(E42,Variable!$B$4)))</f>
        <v/>
      </c>
      <c r="G42" s="103" t="str">
        <f>IF(F42="","",VLOOKUP(F42,Variable!$D$4:$E$83,2,FALSE))</f>
        <v/>
      </c>
      <c r="H42" s="102"/>
      <c r="I42" s="103" t="str">
        <f>IF(E42="","",TRUNC(YEARFRAC(E42,Variable!$B$9)))</f>
        <v/>
      </c>
      <c r="J42" s="104" t="str">
        <f t="shared" si="6"/>
        <v/>
      </c>
      <c r="K42" s="105"/>
      <c r="L42" s="106"/>
      <c r="M42" s="106"/>
      <c r="N42" s="106"/>
      <c r="O42" s="106"/>
      <c r="P42" s="106"/>
      <c r="Q42" s="106"/>
      <c r="R42" s="107"/>
      <c r="S42" s="107"/>
      <c r="T42" s="107"/>
      <c r="U42" s="107"/>
      <c r="V42" s="107"/>
      <c r="W42" s="107"/>
      <c r="X42" s="107"/>
      <c r="Y42" s="107"/>
      <c r="Z42" s="108"/>
      <c r="AA42" s="45"/>
      <c r="AB42" s="173"/>
      <c r="AC42" s="173"/>
      <c r="AD42" s="45"/>
      <c r="AE42" s="109">
        <f t="shared" si="7"/>
        <v>0</v>
      </c>
      <c r="AF42" s="34"/>
      <c r="AG42" s="25"/>
      <c r="AH42" s="111">
        <f>COUNTIF(B42,"&lt;&gt;"&amp;"")*IF(Z42="ja",Variable!$B$5,Variable!$B$6)</f>
        <v>0</v>
      </c>
      <c r="AI42" s="111"/>
      <c r="AJ42" s="112">
        <f t="shared" si="8"/>
        <v>0</v>
      </c>
      <c r="AK42" s="112">
        <f t="shared" si="9"/>
        <v>0</v>
      </c>
      <c r="AL42" s="111"/>
      <c r="AM42" s="111">
        <f t="shared" si="10"/>
        <v>0</v>
      </c>
      <c r="AN42" s="111">
        <f t="shared" si="11"/>
        <v>0</v>
      </c>
      <c r="AO42" s="56"/>
    </row>
    <row r="43" spans="1:41" ht="15" customHeight="1" x14ac:dyDescent="0.25">
      <c r="A43" s="110">
        <f t="shared" si="5"/>
        <v>35</v>
      </c>
      <c r="B43" s="56"/>
      <c r="C43" s="57"/>
      <c r="D43" s="45"/>
      <c r="E43" s="58"/>
      <c r="F43" s="103" t="str">
        <f>IF(E43="","",TRUNC(YEARFRAC(E43,Variable!$B$4)))</f>
        <v/>
      </c>
      <c r="G43" s="103" t="str">
        <f>IF(F43="","",VLOOKUP(F43,Variable!$D$4:$E$83,2,FALSE))</f>
        <v/>
      </c>
      <c r="H43" s="102"/>
      <c r="I43" s="103" t="str">
        <f>IF(E43="","",TRUNC(YEARFRAC(E43,Variable!$B$9)))</f>
        <v/>
      </c>
      <c r="J43" s="104" t="str">
        <f t="shared" si="6"/>
        <v/>
      </c>
      <c r="K43" s="105"/>
      <c r="L43" s="106"/>
      <c r="M43" s="106"/>
      <c r="N43" s="106"/>
      <c r="O43" s="106"/>
      <c r="P43" s="106"/>
      <c r="Q43" s="106"/>
      <c r="R43" s="107"/>
      <c r="S43" s="107"/>
      <c r="T43" s="107"/>
      <c r="U43" s="107"/>
      <c r="V43" s="107"/>
      <c r="W43" s="107"/>
      <c r="X43" s="107"/>
      <c r="Y43" s="107"/>
      <c r="Z43" s="108"/>
      <c r="AA43" s="45"/>
      <c r="AB43" s="173"/>
      <c r="AC43" s="173"/>
      <c r="AD43" s="45"/>
      <c r="AE43" s="109">
        <f t="shared" si="7"/>
        <v>0</v>
      </c>
      <c r="AF43" s="34"/>
      <c r="AG43" s="25"/>
      <c r="AH43" s="111">
        <f>COUNTIF(B43,"&lt;&gt;"&amp;"")*IF(Z43="ja",Variable!$B$5,Variable!$B$6)</f>
        <v>0</v>
      </c>
      <c r="AI43" s="111"/>
      <c r="AJ43" s="112">
        <f t="shared" si="8"/>
        <v>0</v>
      </c>
      <c r="AK43" s="112">
        <f t="shared" si="9"/>
        <v>0</v>
      </c>
      <c r="AL43" s="111"/>
      <c r="AM43" s="111">
        <f t="shared" si="10"/>
        <v>0</v>
      </c>
      <c r="AN43" s="111">
        <f t="shared" si="11"/>
        <v>0</v>
      </c>
      <c r="AO43" s="56"/>
    </row>
    <row r="44" spans="1:41" ht="15" customHeight="1" x14ac:dyDescent="0.25">
      <c r="A44" s="110">
        <f t="shared" si="5"/>
        <v>36</v>
      </c>
      <c r="B44" s="56"/>
      <c r="C44" s="57"/>
      <c r="D44" s="45"/>
      <c r="E44" s="58"/>
      <c r="F44" s="103" t="str">
        <f>IF(E44="","",TRUNC(YEARFRAC(E44,Variable!$B$4)))</f>
        <v/>
      </c>
      <c r="G44" s="103" t="str">
        <f>IF(F44="","",VLOOKUP(F44,Variable!$D$4:$E$83,2,FALSE))</f>
        <v/>
      </c>
      <c r="H44" s="102"/>
      <c r="I44" s="103" t="str">
        <f>IF(E44="","",TRUNC(YEARFRAC(E44,Variable!$B$9)))</f>
        <v/>
      </c>
      <c r="J44" s="104" t="str">
        <f t="shared" si="6"/>
        <v/>
      </c>
      <c r="K44" s="105"/>
      <c r="L44" s="106"/>
      <c r="M44" s="106"/>
      <c r="N44" s="106"/>
      <c r="O44" s="106"/>
      <c r="P44" s="106"/>
      <c r="Q44" s="106"/>
      <c r="R44" s="107"/>
      <c r="S44" s="107"/>
      <c r="T44" s="107"/>
      <c r="U44" s="107"/>
      <c r="V44" s="107"/>
      <c r="W44" s="107"/>
      <c r="X44" s="107"/>
      <c r="Y44" s="107"/>
      <c r="Z44" s="108"/>
      <c r="AA44" s="45"/>
      <c r="AB44" s="173"/>
      <c r="AC44" s="173"/>
      <c r="AD44" s="45"/>
      <c r="AE44" s="109">
        <f t="shared" si="7"/>
        <v>0</v>
      </c>
      <c r="AF44" s="34"/>
      <c r="AG44" s="25"/>
      <c r="AH44" s="111">
        <f>COUNTIF(B44,"&lt;&gt;"&amp;"")*IF(Z44="ja",Variable!$B$5,Variable!$B$6)</f>
        <v>0</v>
      </c>
      <c r="AI44" s="111"/>
      <c r="AJ44" s="112">
        <f t="shared" si="8"/>
        <v>0</v>
      </c>
      <c r="AK44" s="112">
        <f t="shared" si="9"/>
        <v>0</v>
      </c>
      <c r="AL44" s="111"/>
      <c r="AM44" s="111">
        <f t="shared" si="10"/>
        <v>0</v>
      </c>
      <c r="AN44" s="111">
        <f t="shared" si="11"/>
        <v>0</v>
      </c>
      <c r="AO44" s="56"/>
    </row>
    <row r="45" spans="1:41" ht="15" customHeight="1" x14ac:dyDescent="0.25">
      <c r="A45" s="110">
        <f t="shared" si="5"/>
        <v>37</v>
      </c>
      <c r="B45" s="56"/>
      <c r="C45" s="57"/>
      <c r="D45" s="45"/>
      <c r="E45" s="58"/>
      <c r="F45" s="103" t="str">
        <f>IF(E45="","",TRUNC(YEARFRAC(E45,Variable!$B$4)))</f>
        <v/>
      </c>
      <c r="G45" s="103" t="str">
        <f>IF(F45="","",VLOOKUP(F45,Variable!$D$4:$E$83,2,FALSE))</f>
        <v/>
      </c>
      <c r="H45" s="102"/>
      <c r="I45" s="103" t="str">
        <f>IF(E45="","",TRUNC(YEARFRAC(E45,Variable!$B$9)))</f>
        <v/>
      </c>
      <c r="J45" s="104" t="str">
        <f t="shared" si="6"/>
        <v/>
      </c>
      <c r="K45" s="105"/>
      <c r="L45" s="106"/>
      <c r="M45" s="106"/>
      <c r="N45" s="106"/>
      <c r="O45" s="106"/>
      <c r="P45" s="106"/>
      <c r="Q45" s="106"/>
      <c r="R45" s="107"/>
      <c r="S45" s="107"/>
      <c r="T45" s="107"/>
      <c r="U45" s="107"/>
      <c r="V45" s="107"/>
      <c r="W45" s="107"/>
      <c r="X45" s="107"/>
      <c r="Y45" s="107"/>
      <c r="Z45" s="108"/>
      <c r="AA45" s="45"/>
      <c r="AB45" s="173"/>
      <c r="AC45" s="173"/>
      <c r="AD45" s="45"/>
      <c r="AE45" s="109">
        <f t="shared" si="7"/>
        <v>0</v>
      </c>
      <c r="AF45" s="34"/>
      <c r="AG45" s="25"/>
      <c r="AH45" s="111">
        <f>COUNTIF(B45,"&lt;&gt;"&amp;"")*IF(Z45="ja",Variable!$B$5,Variable!$B$6)</f>
        <v>0</v>
      </c>
      <c r="AI45" s="111"/>
      <c r="AJ45" s="112">
        <f t="shared" si="8"/>
        <v>0</v>
      </c>
      <c r="AK45" s="112">
        <f t="shared" si="9"/>
        <v>0</v>
      </c>
      <c r="AL45" s="111"/>
      <c r="AM45" s="111">
        <f t="shared" si="10"/>
        <v>0</v>
      </c>
      <c r="AN45" s="111">
        <f t="shared" si="11"/>
        <v>0</v>
      </c>
      <c r="AO45" s="56"/>
    </row>
    <row r="46" spans="1:41" ht="15" customHeight="1" x14ac:dyDescent="0.25">
      <c r="A46" s="110">
        <f t="shared" si="5"/>
        <v>38</v>
      </c>
      <c r="B46" s="56"/>
      <c r="C46" s="57"/>
      <c r="D46" s="45"/>
      <c r="E46" s="58"/>
      <c r="F46" s="103" t="str">
        <f>IF(E46="","",TRUNC(YEARFRAC(E46,Variable!$B$4)))</f>
        <v/>
      </c>
      <c r="G46" s="103" t="str">
        <f>IF(F46="","",VLOOKUP(F46,Variable!$D$4:$E$83,2,FALSE))</f>
        <v/>
      </c>
      <c r="H46" s="102"/>
      <c r="I46" s="103" t="str">
        <f>IF(E46="","",TRUNC(YEARFRAC(E46,Variable!$B$9)))</f>
        <v/>
      </c>
      <c r="J46" s="104" t="str">
        <f t="shared" si="6"/>
        <v/>
      </c>
      <c r="K46" s="105"/>
      <c r="L46" s="106"/>
      <c r="M46" s="106"/>
      <c r="N46" s="106"/>
      <c r="O46" s="106"/>
      <c r="P46" s="106"/>
      <c r="Q46" s="106"/>
      <c r="R46" s="107"/>
      <c r="S46" s="107"/>
      <c r="T46" s="107"/>
      <c r="U46" s="107"/>
      <c r="V46" s="107"/>
      <c r="W46" s="107"/>
      <c r="X46" s="107"/>
      <c r="Y46" s="107"/>
      <c r="Z46" s="108"/>
      <c r="AA46" s="45"/>
      <c r="AB46" s="173"/>
      <c r="AC46" s="173"/>
      <c r="AD46" s="45"/>
      <c r="AE46" s="109">
        <f t="shared" si="7"/>
        <v>0</v>
      </c>
      <c r="AF46" s="34"/>
      <c r="AG46" s="25"/>
      <c r="AH46" s="111">
        <f>COUNTIF(B46,"&lt;&gt;"&amp;"")*IF(Z46="ja",Variable!$B$5,Variable!$B$6)</f>
        <v>0</v>
      </c>
      <c r="AI46" s="111"/>
      <c r="AJ46" s="112">
        <f t="shared" si="8"/>
        <v>0</v>
      </c>
      <c r="AK46" s="112">
        <f t="shared" si="9"/>
        <v>0</v>
      </c>
      <c r="AL46" s="111"/>
      <c r="AM46" s="111">
        <f t="shared" si="10"/>
        <v>0</v>
      </c>
      <c r="AN46" s="111">
        <f t="shared" si="11"/>
        <v>0</v>
      </c>
      <c r="AO46" s="56"/>
    </row>
    <row r="47" spans="1:41" ht="15" customHeight="1" x14ac:dyDescent="0.25">
      <c r="A47" s="110">
        <f t="shared" si="5"/>
        <v>39</v>
      </c>
      <c r="B47" s="56"/>
      <c r="C47" s="57"/>
      <c r="D47" s="45"/>
      <c r="E47" s="58"/>
      <c r="F47" s="103" t="str">
        <f>IF(E47="","",TRUNC(YEARFRAC(E47,Variable!$B$4)))</f>
        <v/>
      </c>
      <c r="G47" s="103" t="str">
        <f>IF(F47="","",VLOOKUP(F47,Variable!$D$4:$E$83,2,FALSE))</f>
        <v/>
      </c>
      <c r="H47" s="102"/>
      <c r="I47" s="103" t="str">
        <f>IF(E47="","",TRUNC(YEARFRAC(E47,Variable!$B$9)))</f>
        <v/>
      </c>
      <c r="J47" s="104" t="str">
        <f t="shared" si="6"/>
        <v/>
      </c>
      <c r="K47" s="105"/>
      <c r="L47" s="106"/>
      <c r="M47" s="106"/>
      <c r="N47" s="106"/>
      <c r="O47" s="106"/>
      <c r="P47" s="106"/>
      <c r="Q47" s="106"/>
      <c r="R47" s="107"/>
      <c r="S47" s="107"/>
      <c r="T47" s="107"/>
      <c r="U47" s="107"/>
      <c r="V47" s="107"/>
      <c r="W47" s="107"/>
      <c r="X47" s="107"/>
      <c r="Y47" s="107"/>
      <c r="Z47" s="108"/>
      <c r="AA47" s="45"/>
      <c r="AB47" s="173"/>
      <c r="AC47" s="173"/>
      <c r="AD47" s="45"/>
      <c r="AE47" s="109">
        <f t="shared" si="7"/>
        <v>0</v>
      </c>
      <c r="AF47" s="34"/>
      <c r="AG47" s="25"/>
      <c r="AH47" s="111">
        <f>COUNTIF(B47,"&lt;&gt;"&amp;"")*IF(Z47="ja",Variable!$B$5,Variable!$B$6)</f>
        <v>0</v>
      </c>
      <c r="AI47" s="111"/>
      <c r="AJ47" s="112">
        <f t="shared" si="8"/>
        <v>0</v>
      </c>
      <c r="AK47" s="112">
        <f t="shared" si="9"/>
        <v>0</v>
      </c>
      <c r="AL47" s="111"/>
      <c r="AM47" s="111">
        <f t="shared" si="10"/>
        <v>0</v>
      </c>
      <c r="AN47" s="111">
        <f t="shared" si="11"/>
        <v>0</v>
      </c>
      <c r="AO47" s="56"/>
    </row>
    <row r="48" spans="1:41" ht="15" customHeight="1" x14ac:dyDescent="0.25">
      <c r="A48" s="110">
        <f t="shared" si="5"/>
        <v>40</v>
      </c>
      <c r="B48" s="56"/>
      <c r="C48" s="57"/>
      <c r="D48" s="45"/>
      <c r="E48" s="58"/>
      <c r="F48" s="103" t="str">
        <f>IF(E48="","",TRUNC(YEARFRAC(E48,Variable!$B$4)))</f>
        <v/>
      </c>
      <c r="G48" s="103" t="str">
        <f>IF(F48="","",VLOOKUP(F48,Variable!$D$4:$E$83,2,FALSE))</f>
        <v/>
      </c>
      <c r="H48" s="102"/>
      <c r="I48" s="103" t="str">
        <f>IF(E48="","",TRUNC(YEARFRAC(E48,Variable!$B$9)))</f>
        <v/>
      </c>
      <c r="J48" s="104" t="str">
        <f t="shared" si="6"/>
        <v/>
      </c>
      <c r="K48" s="105"/>
      <c r="L48" s="106"/>
      <c r="M48" s="106"/>
      <c r="N48" s="106"/>
      <c r="O48" s="106"/>
      <c r="P48" s="106"/>
      <c r="Q48" s="106"/>
      <c r="R48" s="107"/>
      <c r="S48" s="107"/>
      <c r="T48" s="107"/>
      <c r="U48" s="107"/>
      <c r="V48" s="107"/>
      <c r="W48" s="107"/>
      <c r="X48" s="107"/>
      <c r="Y48" s="107"/>
      <c r="Z48" s="108"/>
      <c r="AA48" s="45"/>
      <c r="AB48" s="173"/>
      <c r="AC48" s="173"/>
      <c r="AD48" s="45"/>
      <c r="AE48" s="109">
        <f t="shared" si="7"/>
        <v>0</v>
      </c>
      <c r="AF48" s="34"/>
      <c r="AG48" s="25"/>
      <c r="AH48" s="111">
        <f>COUNTIF(B48,"&lt;&gt;"&amp;"")*IF(Z48="ja",Variable!$B$5,Variable!$B$6)</f>
        <v>0</v>
      </c>
      <c r="AI48" s="111"/>
      <c r="AJ48" s="112">
        <f t="shared" si="8"/>
        <v>0</v>
      </c>
      <c r="AK48" s="112">
        <f t="shared" si="9"/>
        <v>0</v>
      </c>
      <c r="AL48" s="111"/>
      <c r="AM48" s="111">
        <f t="shared" si="10"/>
        <v>0</v>
      </c>
      <c r="AN48" s="111">
        <f t="shared" si="11"/>
        <v>0</v>
      </c>
      <c r="AO48" s="56"/>
    </row>
    <row r="49" spans="1:41" ht="15" customHeight="1" x14ac:dyDescent="0.25">
      <c r="A49" s="110">
        <f t="shared" si="5"/>
        <v>41</v>
      </c>
      <c r="B49" s="56"/>
      <c r="C49" s="57"/>
      <c r="D49" s="45"/>
      <c r="E49" s="58"/>
      <c r="F49" s="103" t="str">
        <f>IF(E49="","",TRUNC(YEARFRAC(E49,Variable!$B$4)))</f>
        <v/>
      </c>
      <c r="G49" s="103" t="str">
        <f>IF(F49="","",VLOOKUP(F49,Variable!$D$4:$E$83,2,FALSE))</f>
        <v/>
      </c>
      <c r="H49" s="102"/>
      <c r="I49" s="103" t="str">
        <f>IF(E49="","",TRUNC(YEARFRAC(E49,Variable!$B$9)))</f>
        <v/>
      </c>
      <c r="J49" s="104" t="str">
        <f t="shared" si="6"/>
        <v/>
      </c>
      <c r="K49" s="105"/>
      <c r="L49" s="106"/>
      <c r="M49" s="106"/>
      <c r="N49" s="106"/>
      <c r="O49" s="106"/>
      <c r="P49" s="106"/>
      <c r="Q49" s="106"/>
      <c r="R49" s="107"/>
      <c r="S49" s="107"/>
      <c r="T49" s="107"/>
      <c r="U49" s="107"/>
      <c r="V49" s="107"/>
      <c r="W49" s="107"/>
      <c r="X49" s="107"/>
      <c r="Y49" s="107"/>
      <c r="Z49" s="108"/>
      <c r="AA49" s="45"/>
      <c r="AB49" s="173"/>
      <c r="AC49" s="173"/>
      <c r="AD49" s="45"/>
      <c r="AE49" s="109">
        <f t="shared" si="7"/>
        <v>0</v>
      </c>
      <c r="AF49" s="34"/>
      <c r="AG49" s="25"/>
      <c r="AH49" s="111">
        <f>COUNTIF(B49,"&lt;&gt;"&amp;"")*IF(Z49="ja",Variable!$B$5,Variable!$B$6)</f>
        <v>0</v>
      </c>
      <c r="AI49" s="111"/>
      <c r="AJ49" s="112">
        <f t="shared" si="8"/>
        <v>0</v>
      </c>
      <c r="AK49" s="112">
        <f t="shared" si="9"/>
        <v>0</v>
      </c>
      <c r="AL49" s="111"/>
      <c r="AM49" s="111">
        <f t="shared" si="10"/>
        <v>0</v>
      </c>
      <c r="AN49" s="111">
        <f t="shared" si="11"/>
        <v>0</v>
      </c>
      <c r="AO49" s="56"/>
    </row>
    <row r="50" spans="1:41" ht="15" customHeight="1" x14ac:dyDescent="0.25">
      <c r="A50" s="110">
        <f t="shared" si="5"/>
        <v>42</v>
      </c>
      <c r="B50" s="56"/>
      <c r="C50" s="57"/>
      <c r="D50" s="45"/>
      <c r="E50" s="58"/>
      <c r="F50" s="103" t="str">
        <f>IF(E50="","",TRUNC(YEARFRAC(E50,Variable!$B$4)))</f>
        <v/>
      </c>
      <c r="G50" s="103" t="str">
        <f>IF(F50="","",VLOOKUP(F50,Variable!$D$4:$E$83,2,FALSE))</f>
        <v/>
      </c>
      <c r="H50" s="102"/>
      <c r="I50" s="103" t="str">
        <f>IF(E50="","",TRUNC(YEARFRAC(E50,Variable!$B$9)))</f>
        <v/>
      </c>
      <c r="J50" s="104" t="str">
        <f t="shared" si="6"/>
        <v/>
      </c>
      <c r="K50" s="105"/>
      <c r="L50" s="106"/>
      <c r="M50" s="106"/>
      <c r="N50" s="106"/>
      <c r="O50" s="106"/>
      <c r="P50" s="106"/>
      <c r="Q50" s="106"/>
      <c r="R50" s="107"/>
      <c r="S50" s="107"/>
      <c r="T50" s="107"/>
      <c r="U50" s="107"/>
      <c r="V50" s="107"/>
      <c r="W50" s="107"/>
      <c r="X50" s="107"/>
      <c r="Y50" s="107"/>
      <c r="Z50" s="108"/>
      <c r="AA50" s="45"/>
      <c r="AB50" s="173"/>
      <c r="AC50" s="173"/>
      <c r="AD50" s="45"/>
      <c r="AE50" s="109">
        <f t="shared" si="7"/>
        <v>0</v>
      </c>
      <c r="AF50" s="34"/>
      <c r="AG50" s="25"/>
      <c r="AH50" s="111">
        <f>COUNTIF(B50,"&lt;&gt;"&amp;"")*IF(Z50="ja",Variable!$B$5,Variable!$B$6)</f>
        <v>0</v>
      </c>
      <c r="AI50" s="111"/>
      <c r="AJ50" s="112">
        <f t="shared" si="8"/>
        <v>0</v>
      </c>
      <c r="AK50" s="112">
        <f t="shared" si="9"/>
        <v>0</v>
      </c>
      <c r="AL50" s="111"/>
      <c r="AM50" s="111">
        <f t="shared" si="10"/>
        <v>0</v>
      </c>
      <c r="AN50" s="111">
        <f t="shared" si="11"/>
        <v>0</v>
      </c>
      <c r="AO50" s="56"/>
    </row>
    <row r="51" spans="1:41" ht="15" customHeight="1" x14ac:dyDescent="0.25">
      <c r="A51" s="110">
        <f t="shared" si="5"/>
        <v>43</v>
      </c>
      <c r="B51" s="56"/>
      <c r="C51" s="57"/>
      <c r="D51" s="45"/>
      <c r="E51" s="58"/>
      <c r="F51" s="103" t="str">
        <f>IF(E51="","",TRUNC(YEARFRAC(E51,Variable!$B$4)))</f>
        <v/>
      </c>
      <c r="G51" s="103" t="str">
        <f>IF(F51="","",VLOOKUP(F51,Variable!$D$4:$E$83,2,FALSE))</f>
        <v/>
      </c>
      <c r="H51" s="102"/>
      <c r="I51" s="103" t="str">
        <f>IF(E51="","",TRUNC(YEARFRAC(E51,Variable!$B$9)))</f>
        <v/>
      </c>
      <c r="J51" s="104" t="str">
        <f t="shared" si="6"/>
        <v/>
      </c>
      <c r="K51" s="105"/>
      <c r="L51" s="106"/>
      <c r="M51" s="106"/>
      <c r="N51" s="106"/>
      <c r="O51" s="106"/>
      <c r="P51" s="106"/>
      <c r="Q51" s="106"/>
      <c r="R51" s="107"/>
      <c r="S51" s="107"/>
      <c r="T51" s="107"/>
      <c r="U51" s="107"/>
      <c r="V51" s="107"/>
      <c r="W51" s="107"/>
      <c r="X51" s="107"/>
      <c r="Y51" s="107"/>
      <c r="Z51" s="108"/>
      <c r="AA51" s="45"/>
      <c r="AB51" s="173"/>
      <c r="AC51" s="173"/>
      <c r="AD51" s="45"/>
      <c r="AE51" s="109">
        <f t="shared" si="7"/>
        <v>0</v>
      </c>
      <c r="AF51" s="34"/>
      <c r="AG51" s="25"/>
      <c r="AH51" s="111">
        <f>COUNTIF(B51,"&lt;&gt;"&amp;"")*IF(Z51="ja",Variable!$B$5,Variable!$B$6)</f>
        <v>0</v>
      </c>
      <c r="AI51" s="111"/>
      <c r="AJ51" s="112">
        <f t="shared" si="8"/>
        <v>0</v>
      </c>
      <c r="AK51" s="112">
        <f t="shared" si="9"/>
        <v>0</v>
      </c>
      <c r="AL51" s="111"/>
      <c r="AM51" s="111">
        <f t="shared" si="10"/>
        <v>0</v>
      </c>
      <c r="AN51" s="111">
        <f t="shared" si="11"/>
        <v>0</v>
      </c>
      <c r="AO51" s="56"/>
    </row>
    <row r="52" spans="1:41" ht="15" customHeight="1" x14ac:dyDescent="0.25">
      <c r="A52" s="110">
        <f t="shared" si="5"/>
        <v>44</v>
      </c>
      <c r="B52" s="56"/>
      <c r="C52" s="57"/>
      <c r="D52" s="45"/>
      <c r="E52" s="58"/>
      <c r="F52" s="103" t="str">
        <f>IF(E52="","",TRUNC(YEARFRAC(E52,Variable!$B$4)))</f>
        <v/>
      </c>
      <c r="G52" s="103" t="str">
        <f>IF(F52="","",VLOOKUP(F52,Variable!$D$4:$E$83,2,FALSE))</f>
        <v/>
      </c>
      <c r="H52" s="102"/>
      <c r="I52" s="103" t="str">
        <f>IF(E52="","",TRUNC(YEARFRAC(E52,Variable!$B$9)))</f>
        <v/>
      </c>
      <c r="J52" s="104" t="str">
        <f t="shared" si="6"/>
        <v/>
      </c>
      <c r="K52" s="105"/>
      <c r="L52" s="106"/>
      <c r="M52" s="106"/>
      <c r="N52" s="106"/>
      <c r="O52" s="106"/>
      <c r="P52" s="106"/>
      <c r="Q52" s="106"/>
      <c r="R52" s="107"/>
      <c r="S52" s="107"/>
      <c r="T52" s="107"/>
      <c r="U52" s="107"/>
      <c r="V52" s="107"/>
      <c r="W52" s="107"/>
      <c r="X52" s="107"/>
      <c r="Y52" s="107"/>
      <c r="Z52" s="108"/>
      <c r="AA52" s="45"/>
      <c r="AB52" s="173"/>
      <c r="AC52" s="173"/>
      <c r="AD52" s="45"/>
      <c r="AE52" s="109">
        <f t="shared" si="7"/>
        <v>0</v>
      </c>
      <c r="AF52" s="34"/>
      <c r="AG52" s="25"/>
      <c r="AH52" s="111">
        <f>COUNTIF(B52,"&lt;&gt;"&amp;"")*IF(Z52="ja",Variable!$B$5,Variable!$B$6)</f>
        <v>0</v>
      </c>
      <c r="AI52" s="111"/>
      <c r="AJ52" s="112">
        <f t="shared" si="8"/>
        <v>0</v>
      </c>
      <c r="AK52" s="112">
        <f t="shared" si="9"/>
        <v>0</v>
      </c>
      <c r="AL52" s="111"/>
      <c r="AM52" s="111">
        <f t="shared" si="10"/>
        <v>0</v>
      </c>
      <c r="AN52" s="111">
        <f t="shared" si="11"/>
        <v>0</v>
      </c>
      <c r="AO52" s="56"/>
    </row>
    <row r="53" spans="1:41" ht="15" customHeight="1" x14ac:dyDescent="0.25">
      <c r="A53" s="110">
        <f t="shared" si="5"/>
        <v>45</v>
      </c>
      <c r="B53" s="56"/>
      <c r="C53" s="57"/>
      <c r="D53" s="45"/>
      <c r="E53" s="58"/>
      <c r="F53" s="103" t="str">
        <f>IF(E53="","",TRUNC(YEARFRAC(E53,Variable!$B$4)))</f>
        <v/>
      </c>
      <c r="G53" s="103" t="str">
        <f>IF(F53="","",VLOOKUP(F53,Variable!$D$4:$E$83,2,FALSE))</f>
        <v/>
      </c>
      <c r="H53" s="102"/>
      <c r="I53" s="103" t="str">
        <f>IF(E53="","",TRUNC(YEARFRAC(E53,Variable!$B$9)))</f>
        <v/>
      </c>
      <c r="J53" s="104" t="str">
        <f t="shared" si="6"/>
        <v/>
      </c>
      <c r="K53" s="105"/>
      <c r="L53" s="106"/>
      <c r="M53" s="106"/>
      <c r="N53" s="106"/>
      <c r="O53" s="106"/>
      <c r="P53" s="106"/>
      <c r="Q53" s="106"/>
      <c r="R53" s="107"/>
      <c r="S53" s="107"/>
      <c r="T53" s="107"/>
      <c r="U53" s="107"/>
      <c r="V53" s="107"/>
      <c r="W53" s="107"/>
      <c r="X53" s="107"/>
      <c r="Y53" s="107"/>
      <c r="Z53" s="108"/>
      <c r="AA53" s="45"/>
      <c r="AB53" s="173"/>
      <c r="AC53" s="173"/>
      <c r="AD53" s="45"/>
      <c r="AE53" s="109">
        <f t="shared" si="7"/>
        <v>0</v>
      </c>
      <c r="AF53" s="34"/>
      <c r="AG53" s="25"/>
      <c r="AH53" s="111">
        <f>COUNTIF(B53,"&lt;&gt;"&amp;"")*IF(Z53="ja",Variable!$B$5,Variable!$B$6)</f>
        <v>0</v>
      </c>
      <c r="AI53" s="111"/>
      <c r="AJ53" s="112">
        <f t="shared" si="8"/>
        <v>0</v>
      </c>
      <c r="AK53" s="112">
        <f t="shared" si="9"/>
        <v>0</v>
      </c>
      <c r="AL53" s="111"/>
      <c r="AM53" s="111">
        <f t="shared" si="10"/>
        <v>0</v>
      </c>
      <c r="AN53" s="111">
        <f t="shared" si="11"/>
        <v>0</v>
      </c>
      <c r="AO53" s="56"/>
    </row>
    <row r="54" spans="1:41" ht="15" customHeight="1" x14ac:dyDescent="0.25">
      <c r="A54" s="110">
        <f t="shared" si="5"/>
        <v>46</v>
      </c>
      <c r="B54" s="56"/>
      <c r="C54" s="57"/>
      <c r="D54" s="45"/>
      <c r="E54" s="58"/>
      <c r="F54" s="103" t="str">
        <f>IF(E54="","",TRUNC(YEARFRAC(E54,Variable!$B$4)))</f>
        <v/>
      </c>
      <c r="G54" s="103" t="str">
        <f>IF(F54="","",VLOOKUP(F54,Variable!$D$4:$E$83,2,FALSE))</f>
        <v/>
      </c>
      <c r="H54" s="102"/>
      <c r="I54" s="103" t="str">
        <f>IF(E54="","",TRUNC(YEARFRAC(E54,Variable!$B$9)))</f>
        <v/>
      </c>
      <c r="J54" s="104" t="str">
        <f t="shared" si="6"/>
        <v/>
      </c>
      <c r="K54" s="105"/>
      <c r="L54" s="106"/>
      <c r="M54" s="106"/>
      <c r="N54" s="106"/>
      <c r="O54" s="106"/>
      <c r="P54" s="106"/>
      <c r="Q54" s="106"/>
      <c r="R54" s="107"/>
      <c r="S54" s="107"/>
      <c r="T54" s="107"/>
      <c r="U54" s="107"/>
      <c r="V54" s="107"/>
      <c r="W54" s="107"/>
      <c r="X54" s="107"/>
      <c r="Y54" s="107"/>
      <c r="Z54" s="108"/>
      <c r="AA54" s="45"/>
      <c r="AB54" s="173"/>
      <c r="AC54" s="173"/>
      <c r="AD54" s="45"/>
      <c r="AE54" s="109">
        <f t="shared" si="7"/>
        <v>0</v>
      </c>
      <c r="AF54" s="34"/>
      <c r="AG54" s="25"/>
      <c r="AH54" s="111">
        <f>COUNTIF(B54,"&lt;&gt;"&amp;"")*IF(Z54="ja",Variable!$B$5,Variable!$B$6)</f>
        <v>0</v>
      </c>
      <c r="AI54" s="111"/>
      <c r="AJ54" s="112">
        <f t="shared" si="8"/>
        <v>0</v>
      </c>
      <c r="AK54" s="112">
        <f t="shared" si="9"/>
        <v>0</v>
      </c>
      <c r="AL54" s="111"/>
      <c r="AM54" s="111">
        <f t="shared" si="10"/>
        <v>0</v>
      </c>
      <c r="AN54" s="111">
        <f t="shared" si="11"/>
        <v>0</v>
      </c>
      <c r="AO54" s="56"/>
    </row>
    <row r="55" spans="1:41" ht="15" customHeight="1" x14ac:dyDescent="0.25">
      <c r="A55" s="110">
        <f t="shared" si="5"/>
        <v>47</v>
      </c>
      <c r="B55" s="56"/>
      <c r="C55" s="57"/>
      <c r="D55" s="45"/>
      <c r="E55" s="58"/>
      <c r="F55" s="103" t="str">
        <f>IF(E55="","",TRUNC(YEARFRAC(E55,Variable!$B$4)))</f>
        <v/>
      </c>
      <c r="G55" s="103" t="str">
        <f>IF(F55="","",VLOOKUP(F55,Variable!$D$4:$E$83,2,FALSE))</f>
        <v/>
      </c>
      <c r="H55" s="102"/>
      <c r="I55" s="103" t="str">
        <f>IF(E55="","",TRUNC(YEARFRAC(E55,Variable!$B$9)))</f>
        <v/>
      </c>
      <c r="J55" s="104" t="str">
        <f t="shared" si="6"/>
        <v/>
      </c>
      <c r="K55" s="105"/>
      <c r="L55" s="106"/>
      <c r="M55" s="106"/>
      <c r="N55" s="106"/>
      <c r="O55" s="106"/>
      <c r="P55" s="106"/>
      <c r="Q55" s="106"/>
      <c r="R55" s="107"/>
      <c r="S55" s="107"/>
      <c r="T55" s="107"/>
      <c r="U55" s="107"/>
      <c r="V55" s="107"/>
      <c r="W55" s="107"/>
      <c r="X55" s="107"/>
      <c r="Y55" s="107"/>
      <c r="Z55" s="108"/>
      <c r="AA55" s="45"/>
      <c r="AB55" s="173"/>
      <c r="AC55" s="173"/>
      <c r="AD55" s="45"/>
      <c r="AE55" s="109">
        <f t="shared" si="7"/>
        <v>0</v>
      </c>
      <c r="AF55" s="34"/>
      <c r="AG55" s="25"/>
      <c r="AH55" s="111">
        <f>COUNTIF(B55,"&lt;&gt;"&amp;"")*IF(Z55="ja",Variable!$B$5,Variable!$B$6)</f>
        <v>0</v>
      </c>
      <c r="AI55" s="111"/>
      <c r="AJ55" s="112">
        <f t="shared" si="8"/>
        <v>0</v>
      </c>
      <c r="AK55" s="112">
        <f t="shared" si="9"/>
        <v>0</v>
      </c>
      <c r="AL55" s="111"/>
      <c r="AM55" s="111">
        <f t="shared" si="10"/>
        <v>0</v>
      </c>
      <c r="AN55" s="111">
        <f t="shared" si="11"/>
        <v>0</v>
      </c>
      <c r="AO55" s="56"/>
    </row>
    <row r="56" spans="1:41" ht="15" customHeight="1" x14ac:dyDescent="0.25">
      <c r="A56" s="110">
        <f t="shared" si="5"/>
        <v>48</v>
      </c>
      <c r="B56" s="56"/>
      <c r="C56" s="57"/>
      <c r="D56" s="45"/>
      <c r="E56" s="58"/>
      <c r="F56" s="103" t="str">
        <f>IF(E56="","",TRUNC(YEARFRAC(E56,Variable!$B$4)))</f>
        <v/>
      </c>
      <c r="G56" s="103" t="str">
        <f>IF(F56="","",VLOOKUP(F56,Variable!$D$4:$E$83,2,FALSE))</f>
        <v/>
      </c>
      <c r="H56" s="102"/>
      <c r="I56" s="103" t="str">
        <f>IF(E56="","",TRUNC(YEARFRAC(E56,Variable!$B$9)))</f>
        <v/>
      </c>
      <c r="J56" s="104" t="str">
        <f t="shared" si="6"/>
        <v/>
      </c>
      <c r="K56" s="105"/>
      <c r="L56" s="106"/>
      <c r="M56" s="106"/>
      <c r="N56" s="106"/>
      <c r="O56" s="106"/>
      <c r="P56" s="106"/>
      <c r="Q56" s="106"/>
      <c r="R56" s="107"/>
      <c r="S56" s="107"/>
      <c r="T56" s="107"/>
      <c r="U56" s="107"/>
      <c r="V56" s="107"/>
      <c r="W56" s="107"/>
      <c r="X56" s="107"/>
      <c r="Y56" s="107"/>
      <c r="Z56" s="108"/>
      <c r="AA56" s="45"/>
      <c r="AB56" s="173"/>
      <c r="AC56" s="173"/>
      <c r="AD56" s="45"/>
      <c r="AE56" s="109">
        <f t="shared" si="7"/>
        <v>0</v>
      </c>
      <c r="AF56" s="34"/>
      <c r="AG56" s="25"/>
      <c r="AH56" s="111">
        <f>COUNTIF(B56,"&lt;&gt;"&amp;"")*IF(Z56="ja",Variable!$B$5,Variable!$B$6)</f>
        <v>0</v>
      </c>
      <c r="AI56" s="111"/>
      <c r="AJ56" s="112">
        <f t="shared" si="8"/>
        <v>0</v>
      </c>
      <c r="AK56" s="112">
        <f t="shared" si="9"/>
        <v>0</v>
      </c>
      <c r="AL56" s="111"/>
      <c r="AM56" s="111">
        <f t="shared" si="10"/>
        <v>0</v>
      </c>
      <c r="AN56" s="111">
        <f t="shared" si="11"/>
        <v>0</v>
      </c>
      <c r="AO56" s="56"/>
    </row>
    <row r="57" spans="1:41" ht="15" customHeight="1" x14ac:dyDescent="0.25">
      <c r="A57" s="110">
        <f t="shared" si="5"/>
        <v>49</v>
      </c>
      <c r="B57" s="56"/>
      <c r="C57" s="57"/>
      <c r="D57" s="45"/>
      <c r="E57" s="58"/>
      <c r="F57" s="103" t="str">
        <f>IF(E57="","",TRUNC(YEARFRAC(E57,Variable!$B$4)))</f>
        <v/>
      </c>
      <c r="G57" s="103" t="str">
        <f>IF(F57="","",VLOOKUP(F57,Variable!$D$4:$E$83,2,FALSE))</f>
        <v/>
      </c>
      <c r="H57" s="102"/>
      <c r="I57" s="103" t="str">
        <f>IF(E57="","",TRUNC(YEARFRAC(E57,Variable!$B$9)))</f>
        <v/>
      </c>
      <c r="J57" s="104" t="str">
        <f t="shared" si="6"/>
        <v/>
      </c>
      <c r="K57" s="105"/>
      <c r="L57" s="106"/>
      <c r="M57" s="106"/>
      <c r="N57" s="106"/>
      <c r="O57" s="106"/>
      <c r="P57" s="106"/>
      <c r="Q57" s="106"/>
      <c r="R57" s="107"/>
      <c r="S57" s="107"/>
      <c r="T57" s="107"/>
      <c r="U57" s="107"/>
      <c r="V57" s="107"/>
      <c r="W57" s="107"/>
      <c r="X57" s="107"/>
      <c r="Y57" s="107"/>
      <c r="Z57" s="108"/>
      <c r="AA57" s="45"/>
      <c r="AB57" s="173"/>
      <c r="AC57" s="173"/>
      <c r="AD57" s="45"/>
      <c r="AE57" s="109">
        <f t="shared" si="7"/>
        <v>0</v>
      </c>
      <c r="AF57" s="34"/>
      <c r="AG57" s="25"/>
      <c r="AH57" s="111">
        <f>COUNTIF(B57,"&lt;&gt;"&amp;"")*IF(Z57="ja",Variable!$B$5,Variable!$B$6)</f>
        <v>0</v>
      </c>
      <c r="AI57" s="111"/>
      <c r="AJ57" s="112">
        <f t="shared" si="8"/>
        <v>0</v>
      </c>
      <c r="AK57" s="112">
        <f t="shared" si="9"/>
        <v>0</v>
      </c>
      <c r="AL57" s="111"/>
      <c r="AM57" s="111">
        <f t="shared" si="10"/>
        <v>0</v>
      </c>
      <c r="AN57" s="111">
        <f t="shared" si="11"/>
        <v>0</v>
      </c>
      <c r="AO57" s="56"/>
    </row>
    <row r="58" spans="1:41" ht="15" customHeight="1" x14ac:dyDescent="0.25">
      <c r="A58" s="110">
        <f t="shared" si="5"/>
        <v>50</v>
      </c>
      <c r="B58" s="56"/>
      <c r="C58" s="57"/>
      <c r="D58" s="45"/>
      <c r="E58" s="58"/>
      <c r="F58" s="103" t="str">
        <f>IF(E58="","",TRUNC(YEARFRAC(E58,Variable!$B$4)))</f>
        <v/>
      </c>
      <c r="G58" s="103" t="str">
        <f>IF(F58="","",VLOOKUP(F58,Variable!$D$4:$E$83,2,FALSE))</f>
        <v/>
      </c>
      <c r="H58" s="102"/>
      <c r="I58" s="103" t="str">
        <f>IF(E58="","",TRUNC(YEARFRAC(E58,Variable!$B$9)))</f>
        <v/>
      </c>
      <c r="J58" s="104" t="str">
        <f t="shared" si="6"/>
        <v/>
      </c>
      <c r="K58" s="105"/>
      <c r="L58" s="106"/>
      <c r="M58" s="106"/>
      <c r="N58" s="106"/>
      <c r="O58" s="106"/>
      <c r="P58" s="106"/>
      <c r="Q58" s="106"/>
      <c r="R58" s="107"/>
      <c r="S58" s="107"/>
      <c r="T58" s="107"/>
      <c r="U58" s="107"/>
      <c r="V58" s="107"/>
      <c r="W58" s="107"/>
      <c r="X58" s="107"/>
      <c r="Y58" s="107"/>
      <c r="Z58" s="108"/>
      <c r="AA58" s="45"/>
      <c r="AB58" s="173"/>
      <c r="AC58" s="173"/>
      <c r="AD58" s="45"/>
      <c r="AE58" s="109">
        <f t="shared" si="7"/>
        <v>0</v>
      </c>
      <c r="AF58" s="34"/>
      <c r="AG58" s="25"/>
      <c r="AH58" s="111">
        <f>COUNTIF(B58,"&lt;&gt;"&amp;"")*IF(Z58="ja",Variable!$B$5,Variable!$B$6)</f>
        <v>0</v>
      </c>
      <c r="AI58" s="111"/>
      <c r="AJ58" s="112">
        <f t="shared" si="8"/>
        <v>0</v>
      </c>
      <c r="AK58" s="112">
        <f t="shared" si="9"/>
        <v>0</v>
      </c>
      <c r="AL58" s="111"/>
      <c r="AM58" s="111">
        <f t="shared" si="10"/>
        <v>0</v>
      </c>
      <c r="AN58" s="111">
        <f t="shared" si="11"/>
        <v>0</v>
      </c>
      <c r="AO58" s="56"/>
    </row>
    <row r="59" spans="1:41" ht="15" customHeight="1" x14ac:dyDescent="0.25">
      <c r="A59" s="110">
        <f t="shared" si="5"/>
        <v>51</v>
      </c>
      <c r="B59" s="56"/>
      <c r="C59" s="57"/>
      <c r="D59" s="45"/>
      <c r="E59" s="58"/>
      <c r="F59" s="103" t="str">
        <f>IF(E59="","",TRUNC(YEARFRAC(E59,Variable!$B$4)))</f>
        <v/>
      </c>
      <c r="G59" s="103" t="str">
        <f>IF(F59="","",VLOOKUP(F59,Variable!$D$4:$E$83,2,FALSE))</f>
        <v/>
      </c>
      <c r="H59" s="102"/>
      <c r="I59" s="103" t="str">
        <f>IF(E59="","",TRUNC(YEARFRAC(E59,Variable!$B$9)))</f>
        <v/>
      </c>
      <c r="J59" s="104" t="str">
        <f t="shared" si="6"/>
        <v/>
      </c>
      <c r="K59" s="105"/>
      <c r="L59" s="106"/>
      <c r="M59" s="106"/>
      <c r="N59" s="106"/>
      <c r="O59" s="106"/>
      <c r="P59" s="106"/>
      <c r="Q59" s="106"/>
      <c r="R59" s="107"/>
      <c r="S59" s="107"/>
      <c r="T59" s="107"/>
      <c r="U59" s="107"/>
      <c r="V59" s="107"/>
      <c r="W59" s="107"/>
      <c r="X59" s="107"/>
      <c r="Y59" s="107"/>
      <c r="Z59" s="108"/>
      <c r="AA59" s="45"/>
      <c r="AB59" s="173"/>
      <c r="AC59" s="173"/>
      <c r="AD59" s="45"/>
      <c r="AE59" s="109">
        <f t="shared" si="7"/>
        <v>0</v>
      </c>
      <c r="AF59" s="34"/>
      <c r="AG59" s="25"/>
      <c r="AH59" s="111">
        <f>COUNTIF(B59,"&lt;&gt;"&amp;"")*IF(Z59="ja",Variable!$B$5,Variable!$B$6)</f>
        <v>0</v>
      </c>
      <c r="AI59" s="111"/>
      <c r="AJ59" s="112">
        <f t="shared" si="8"/>
        <v>0</v>
      </c>
      <c r="AK59" s="112">
        <f t="shared" si="9"/>
        <v>0</v>
      </c>
      <c r="AL59" s="111"/>
      <c r="AM59" s="111">
        <f t="shared" si="10"/>
        <v>0</v>
      </c>
      <c r="AN59" s="111">
        <f t="shared" si="11"/>
        <v>0</v>
      </c>
      <c r="AO59" s="56"/>
    </row>
    <row r="60" spans="1:41" ht="15" customHeight="1" x14ac:dyDescent="0.25">
      <c r="A60" s="110">
        <f t="shared" si="5"/>
        <v>52</v>
      </c>
      <c r="B60" s="56"/>
      <c r="C60" s="57"/>
      <c r="D60" s="45"/>
      <c r="E60" s="58"/>
      <c r="F60" s="103" t="str">
        <f>IF(E60="","",TRUNC(YEARFRAC(E60,Variable!$B$4)))</f>
        <v/>
      </c>
      <c r="G60" s="103" t="str">
        <f>IF(F60="","",VLOOKUP(F60,Variable!$D$4:$E$83,2,FALSE))</f>
        <v/>
      </c>
      <c r="H60" s="102"/>
      <c r="I60" s="103" t="str">
        <f>IF(E60="","",TRUNC(YEARFRAC(E60,Variable!$B$9)))</f>
        <v/>
      </c>
      <c r="J60" s="104" t="str">
        <f t="shared" si="6"/>
        <v/>
      </c>
      <c r="K60" s="105"/>
      <c r="L60" s="106"/>
      <c r="M60" s="106"/>
      <c r="N60" s="106"/>
      <c r="O60" s="106"/>
      <c r="P60" s="106"/>
      <c r="Q60" s="106"/>
      <c r="R60" s="107"/>
      <c r="S60" s="107"/>
      <c r="T60" s="107"/>
      <c r="U60" s="107"/>
      <c r="V60" s="107"/>
      <c r="W60" s="107"/>
      <c r="X60" s="107"/>
      <c r="Y60" s="107"/>
      <c r="Z60" s="108"/>
      <c r="AA60" s="45"/>
      <c r="AB60" s="173"/>
      <c r="AC60" s="173"/>
      <c r="AD60" s="45"/>
      <c r="AE60" s="109">
        <f t="shared" si="7"/>
        <v>0</v>
      </c>
      <c r="AF60" s="34"/>
      <c r="AG60" s="25"/>
      <c r="AH60" s="111">
        <f>COUNTIF(B60,"&lt;&gt;"&amp;"")*IF(Z60="ja",Variable!$B$5,Variable!$B$6)</f>
        <v>0</v>
      </c>
      <c r="AI60" s="111"/>
      <c r="AJ60" s="112">
        <f t="shared" si="8"/>
        <v>0</v>
      </c>
      <c r="AK60" s="112">
        <f t="shared" si="9"/>
        <v>0</v>
      </c>
      <c r="AL60" s="111"/>
      <c r="AM60" s="111">
        <f t="shared" si="10"/>
        <v>0</v>
      </c>
      <c r="AN60" s="111">
        <f t="shared" si="11"/>
        <v>0</v>
      </c>
      <c r="AO60" s="56"/>
    </row>
    <row r="61" spans="1:41" ht="15" customHeight="1" x14ac:dyDescent="0.25">
      <c r="A61" s="110">
        <f t="shared" si="5"/>
        <v>53</v>
      </c>
      <c r="B61" s="56"/>
      <c r="C61" s="57"/>
      <c r="D61" s="45"/>
      <c r="E61" s="58"/>
      <c r="F61" s="103" t="str">
        <f>IF(E61="","",TRUNC(YEARFRAC(E61,Variable!$B$4)))</f>
        <v/>
      </c>
      <c r="G61" s="103" t="str">
        <f>IF(F61="","",VLOOKUP(F61,Variable!$D$4:$E$83,2,FALSE))</f>
        <v/>
      </c>
      <c r="H61" s="102"/>
      <c r="I61" s="103" t="str">
        <f>IF(E61="","",TRUNC(YEARFRAC(E61,Variable!$B$9)))</f>
        <v/>
      </c>
      <c r="J61" s="104" t="str">
        <f t="shared" si="6"/>
        <v/>
      </c>
      <c r="K61" s="105"/>
      <c r="L61" s="106"/>
      <c r="M61" s="106"/>
      <c r="N61" s="106"/>
      <c r="O61" s="106"/>
      <c r="P61" s="106"/>
      <c r="Q61" s="106"/>
      <c r="R61" s="107"/>
      <c r="S61" s="107"/>
      <c r="T61" s="107"/>
      <c r="U61" s="107"/>
      <c r="V61" s="107"/>
      <c r="W61" s="107"/>
      <c r="X61" s="107"/>
      <c r="Y61" s="107"/>
      <c r="Z61" s="108"/>
      <c r="AA61" s="45"/>
      <c r="AB61" s="173"/>
      <c r="AC61" s="173"/>
      <c r="AD61" s="45"/>
      <c r="AE61" s="109">
        <f t="shared" si="7"/>
        <v>0</v>
      </c>
      <c r="AF61" s="34"/>
      <c r="AG61" s="25"/>
      <c r="AH61" s="111">
        <f>COUNTIF(B61,"&lt;&gt;"&amp;"")*IF(Z61="ja",Variable!$B$5,Variable!$B$6)</f>
        <v>0</v>
      </c>
      <c r="AI61" s="111"/>
      <c r="AJ61" s="112">
        <f t="shared" si="8"/>
        <v>0</v>
      </c>
      <c r="AK61" s="112">
        <f t="shared" si="9"/>
        <v>0</v>
      </c>
      <c r="AL61" s="111"/>
      <c r="AM61" s="111">
        <f t="shared" si="10"/>
        <v>0</v>
      </c>
      <c r="AN61" s="111">
        <f t="shared" si="11"/>
        <v>0</v>
      </c>
      <c r="AO61" s="56"/>
    </row>
    <row r="62" spans="1:41" ht="15" customHeight="1" x14ac:dyDescent="0.25">
      <c r="A62" s="110">
        <f t="shared" si="5"/>
        <v>54</v>
      </c>
      <c r="B62" s="56"/>
      <c r="C62" s="57"/>
      <c r="D62" s="45"/>
      <c r="E62" s="58"/>
      <c r="F62" s="103" t="str">
        <f>IF(E62="","",TRUNC(YEARFRAC(E62,Variable!$B$4)))</f>
        <v/>
      </c>
      <c r="G62" s="103" t="str">
        <f>IF(F62="","",VLOOKUP(F62,Variable!$D$4:$E$83,2,FALSE))</f>
        <v/>
      </c>
      <c r="H62" s="102"/>
      <c r="I62" s="103" t="str">
        <f>IF(E62="","",TRUNC(YEARFRAC(E62,Variable!$B$9)))</f>
        <v/>
      </c>
      <c r="J62" s="104" t="str">
        <f t="shared" si="6"/>
        <v/>
      </c>
      <c r="K62" s="105"/>
      <c r="L62" s="106"/>
      <c r="M62" s="106"/>
      <c r="N62" s="106"/>
      <c r="O62" s="106"/>
      <c r="P62" s="106"/>
      <c r="Q62" s="106"/>
      <c r="R62" s="107"/>
      <c r="S62" s="107"/>
      <c r="T62" s="107"/>
      <c r="U62" s="107"/>
      <c r="V62" s="107"/>
      <c r="W62" s="107"/>
      <c r="X62" s="107"/>
      <c r="Y62" s="107"/>
      <c r="Z62" s="108"/>
      <c r="AA62" s="45"/>
      <c r="AB62" s="173"/>
      <c r="AC62" s="173"/>
      <c r="AD62" s="45"/>
      <c r="AE62" s="109">
        <f t="shared" si="7"/>
        <v>0</v>
      </c>
      <c r="AF62" s="34"/>
      <c r="AG62" s="25"/>
      <c r="AH62" s="111">
        <f>COUNTIF(B62,"&lt;&gt;"&amp;"")*IF(Z62="ja",Variable!$B$5,Variable!$B$6)</f>
        <v>0</v>
      </c>
      <c r="AI62" s="111"/>
      <c r="AJ62" s="112">
        <f t="shared" si="8"/>
        <v>0</v>
      </c>
      <c r="AK62" s="112">
        <f t="shared" si="9"/>
        <v>0</v>
      </c>
      <c r="AL62" s="111"/>
      <c r="AM62" s="111">
        <f t="shared" si="10"/>
        <v>0</v>
      </c>
      <c r="AN62" s="111">
        <f t="shared" si="11"/>
        <v>0</v>
      </c>
      <c r="AO62" s="56"/>
    </row>
    <row r="63" spans="1:41" ht="15" customHeight="1" x14ac:dyDescent="0.25">
      <c r="A63" s="110">
        <f t="shared" si="5"/>
        <v>55</v>
      </c>
      <c r="B63" s="56"/>
      <c r="C63" s="57"/>
      <c r="D63" s="45"/>
      <c r="E63" s="58"/>
      <c r="F63" s="103" t="str">
        <f>IF(E63="","",TRUNC(YEARFRAC(E63,Variable!$B$4)))</f>
        <v/>
      </c>
      <c r="G63" s="103" t="str">
        <f>IF(F63="","",VLOOKUP(F63,Variable!$D$4:$E$83,2,FALSE))</f>
        <v/>
      </c>
      <c r="H63" s="102"/>
      <c r="I63" s="103" t="str">
        <f>IF(E63="","",TRUNC(YEARFRAC(E63,Variable!$B$9)))</f>
        <v/>
      </c>
      <c r="J63" s="104" t="str">
        <f t="shared" si="6"/>
        <v/>
      </c>
      <c r="K63" s="105"/>
      <c r="L63" s="106"/>
      <c r="M63" s="106"/>
      <c r="N63" s="106"/>
      <c r="O63" s="106"/>
      <c r="P63" s="106"/>
      <c r="Q63" s="106"/>
      <c r="R63" s="107"/>
      <c r="S63" s="107"/>
      <c r="T63" s="107"/>
      <c r="U63" s="107"/>
      <c r="V63" s="107"/>
      <c r="W63" s="107"/>
      <c r="X63" s="107"/>
      <c r="Y63" s="107"/>
      <c r="Z63" s="108"/>
      <c r="AA63" s="45"/>
      <c r="AB63" s="173"/>
      <c r="AC63" s="173"/>
      <c r="AD63" s="45"/>
      <c r="AE63" s="109">
        <f t="shared" si="7"/>
        <v>0</v>
      </c>
      <c r="AF63" s="34"/>
      <c r="AG63" s="25"/>
      <c r="AH63" s="111">
        <f>COUNTIF(B63,"&lt;&gt;"&amp;"")*IF(Z63="ja",Variable!$B$5,Variable!$B$6)</f>
        <v>0</v>
      </c>
      <c r="AI63" s="111"/>
      <c r="AJ63" s="112">
        <f t="shared" si="8"/>
        <v>0</v>
      </c>
      <c r="AK63" s="112">
        <f t="shared" si="9"/>
        <v>0</v>
      </c>
      <c r="AL63" s="111"/>
      <c r="AM63" s="111">
        <f t="shared" si="10"/>
        <v>0</v>
      </c>
      <c r="AN63" s="111">
        <f t="shared" si="11"/>
        <v>0</v>
      </c>
      <c r="AO63" s="56"/>
    </row>
    <row r="64" spans="1:41" ht="15" customHeight="1" x14ac:dyDescent="0.25">
      <c r="A64" s="110">
        <f t="shared" si="5"/>
        <v>56</v>
      </c>
      <c r="B64" s="56"/>
      <c r="C64" s="57"/>
      <c r="D64" s="45"/>
      <c r="E64" s="58"/>
      <c r="F64" s="103" t="str">
        <f>IF(E64="","",TRUNC(YEARFRAC(E64,Variable!$B$4)))</f>
        <v/>
      </c>
      <c r="G64" s="103" t="str">
        <f>IF(F64="","",VLOOKUP(F64,Variable!$D$4:$E$83,2,FALSE))</f>
        <v/>
      </c>
      <c r="H64" s="102"/>
      <c r="I64" s="103" t="str">
        <f>IF(E64="","",TRUNC(YEARFRAC(E64,Variable!$B$9)))</f>
        <v/>
      </c>
      <c r="J64" s="104" t="str">
        <f t="shared" si="6"/>
        <v/>
      </c>
      <c r="K64" s="105"/>
      <c r="L64" s="106"/>
      <c r="M64" s="106"/>
      <c r="N64" s="106"/>
      <c r="O64" s="106"/>
      <c r="P64" s="106"/>
      <c r="Q64" s="106"/>
      <c r="R64" s="107"/>
      <c r="S64" s="107"/>
      <c r="T64" s="107"/>
      <c r="U64" s="107"/>
      <c r="V64" s="107"/>
      <c r="W64" s="107"/>
      <c r="X64" s="107"/>
      <c r="Y64" s="107"/>
      <c r="Z64" s="108"/>
      <c r="AA64" s="45"/>
      <c r="AB64" s="173"/>
      <c r="AC64" s="173"/>
      <c r="AD64" s="45"/>
      <c r="AE64" s="109">
        <f t="shared" si="7"/>
        <v>0</v>
      </c>
      <c r="AF64" s="34"/>
      <c r="AG64" s="25"/>
      <c r="AH64" s="111">
        <f>COUNTIF(B64,"&lt;&gt;"&amp;"")*IF(Z64="ja",Variable!$B$5,Variable!$B$6)</f>
        <v>0</v>
      </c>
      <c r="AI64" s="111"/>
      <c r="AJ64" s="112">
        <f t="shared" si="8"/>
        <v>0</v>
      </c>
      <c r="AK64" s="112">
        <f t="shared" si="9"/>
        <v>0</v>
      </c>
      <c r="AL64" s="111"/>
      <c r="AM64" s="111">
        <f t="shared" si="10"/>
        <v>0</v>
      </c>
      <c r="AN64" s="111">
        <f t="shared" si="11"/>
        <v>0</v>
      </c>
      <c r="AO64" s="56"/>
    </row>
    <row r="65" spans="1:41" ht="15" customHeight="1" x14ac:dyDescent="0.25">
      <c r="A65" s="110">
        <f t="shared" si="5"/>
        <v>57</v>
      </c>
      <c r="B65" s="56"/>
      <c r="C65" s="57"/>
      <c r="D65" s="45"/>
      <c r="E65" s="58"/>
      <c r="F65" s="103" t="str">
        <f>IF(E65="","",TRUNC(YEARFRAC(E65,Variable!$B$4)))</f>
        <v/>
      </c>
      <c r="G65" s="103" t="str">
        <f>IF(F65="","",VLOOKUP(F65,Variable!$D$4:$E$83,2,FALSE))</f>
        <v/>
      </c>
      <c r="H65" s="102"/>
      <c r="I65" s="103" t="str">
        <f>IF(E65="","",TRUNC(YEARFRAC(E65,Variable!$B$9)))</f>
        <v/>
      </c>
      <c r="J65" s="104" t="str">
        <f t="shared" si="6"/>
        <v/>
      </c>
      <c r="K65" s="105"/>
      <c r="L65" s="106"/>
      <c r="M65" s="106"/>
      <c r="N65" s="106"/>
      <c r="O65" s="106"/>
      <c r="P65" s="106"/>
      <c r="Q65" s="106"/>
      <c r="R65" s="107"/>
      <c r="S65" s="107"/>
      <c r="T65" s="107"/>
      <c r="U65" s="107"/>
      <c r="V65" s="107"/>
      <c r="W65" s="107"/>
      <c r="X65" s="107"/>
      <c r="Y65" s="107"/>
      <c r="Z65" s="108"/>
      <c r="AA65" s="45"/>
      <c r="AB65" s="173"/>
      <c r="AC65" s="173"/>
      <c r="AD65" s="45"/>
      <c r="AE65" s="109">
        <f t="shared" si="7"/>
        <v>0</v>
      </c>
      <c r="AF65" s="34"/>
      <c r="AG65" s="25"/>
      <c r="AH65" s="111">
        <f>COUNTIF(B65,"&lt;&gt;"&amp;"")*IF(Z65="ja",Variable!$B$5,Variable!$B$6)</f>
        <v>0</v>
      </c>
      <c r="AI65" s="111"/>
      <c r="AJ65" s="112">
        <f t="shared" si="8"/>
        <v>0</v>
      </c>
      <c r="AK65" s="112">
        <f t="shared" si="9"/>
        <v>0</v>
      </c>
      <c r="AL65" s="111"/>
      <c r="AM65" s="111">
        <f t="shared" si="10"/>
        <v>0</v>
      </c>
      <c r="AN65" s="111">
        <f t="shared" si="11"/>
        <v>0</v>
      </c>
      <c r="AO65" s="56"/>
    </row>
    <row r="66" spans="1:41" ht="15" customHeight="1" x14ac:dyDescent="0.25">
      <c r="A66" s="110">
        <f t="shared" si="5"/>
        <v>58</v>
      </c>
      <c r="B66" s="56"/>
      <c r="C66" s="57"/>
      <c r="D66" s="45"/>
      <c r="E66" s="58"/>
      <c r="F66" s="103" t="str">
        <f>IF(E66="","",TRUNC(YEARFRAC(E66,Variable!$B$4)))</f>
        <v/>
      </c>
      <c r="G66" s="103" t="str">
        <f>IF(F66="","",VLOOKUP(F66,Variable!$D$4:$E$83,2,FALSE))</f>
        <v/>
      </c>
      <c r="H66" s="102"/>
      <c r="I66" s="103" t="str">
        <f>IF(E66="","",TRUNC(YEARFRAC(E66,Variable!$B$9)))</f>
        <v/>
      </c>
      <c r="J66" s="104" t="str">
        <f t="shared" si="6"/>
        <v/>
      </c>
      <c r="K66" s="105"/>
      <c r="L66" s="106"/>
      <c r="M66" s="106"/>
      <c r="N66" s="106"/>
      <c r="O66" s="106"/>
      <c r="P66" s="106"/>
      <c r="Q66" s="106"/>
      <c r="R66" s="107"/>
      <c r="S66" s="107"/>
      <c r="T66" s="107"/>
      <c r="U66" s="107"/>
      <c r="V66" s="107"/>
      <c r="W66" s="107"/>
      <c r="X66" s="107"/>
      <c r="Y66" s="107"/>
      <c r="Z66" s="108"/>
      <c r="AA66" s="45"/>
      <c r="AB66" s="173"/>
      <c r="AC66" s="173"/>
      <c r="AD66" s="45"/>
      <c r="AE66" s="109">
        <f t="shared" si="7"/>
        <v>0</v>
      </c>
      <c r="AF66" s="34"/>
      <c r="AG66" s="25"/>
      <c r="AH66" s="111">
        <f>COUNTIF(B66,"&lt;&gt;"&amp;"")*IF(Z66="ja",Variable!$B$5,Variable!$B$6)</f>
        <v>0</v>
      </c>
      <c r="AI66" s="111"/>
      <c r="AJ66" s="112">
        <f t="shared" si="8"/>
        <v>0</v>
      </c>
      <c r="AK66" s="112">
        <f t="shared" si="9"/>
        <v>0</v>
      </c>
      <c r="AL66" s="111"/>
      <c r="AM66" s="111">
        <f t="shared" si="10"/>
        <v>0</v>
      </c>
      <c r="AN66" s="111">
        <f t="shared" si="11"/>
        <v>0</v>
      </c>
      <c r="AO66" s="56"/>
    </row>
    <row r="67" spans="1:41" ht="15" customHeight="1" x14ac:dyDescent="0.25">
      <c r="A67" s="110">
        <f t="shared" si="5"/>
        <v>59</v>
      </c>
      <c r="B67" s="56"/>
      <c r="C67" s="57"/>
      <c r="D67" s="45"/>
      <c r="E67" s="58"/>
      <c r="F67" s="103" t="str">
        <f>IF(E67="","",TRUNC(YEARFRAC(E67,Variable!$B$4)))</f>
        <v/>
      </c>
      <c r="G67" s="103" t="str">
        <f>IF(F67="","",VLOOKUP(F67,Variable!$D$4:$E$83,2,FALSE))</f>
        <v/>
      </c>
      <c r="H67" s="102"/>
      <c r="I67" s="103" t="str">
        <f>IF(E67="","",TRUNC(YEARFRAC(E67,Variable!$B$9)))</f>
        <v/>
      </c>
      <c r="J67" s="104" t="str">
        <f t="shared" si="6"/>
        <v/>
      </c>
      <c r="K67" s="105"/>
      <c r="L67" s="106"/>
      <c r="M67" s="106"/>
      <c r="N67" s="106"/>
      <c r="O67" s="106"/>
      <c r="P67" s="106"/>
      <c r="Q67" s="106"/>
      <c r="R67" s="107"/>
      <c r="S67" s="107"/>
      <c r="T67" s="107"/>
      <c r="U67" s="107"/>
      <c r="V67" s="107"/>
      <c r="W67" s="107"/>
      <c r="X67" s="107"/>
      <c r="Y67" s="107"/>
      <c r="Z67" s="108"/>
      <c r="AA67" s="45"/>
      <c r="AB67" s="173"/>
      <c r="AC67" s="173"/>
      <c r="AD67" s="45"/>
      <c r="AE67" s="109">
        <f t="shared" si="7"/>
        <v>0</v>
      </c>
      <c r="AF67" s="34"/>
      <c r="AG67" s="25"/>
      <c r="AH67" s="111">
        <f>COUNTIF(B67,"&lt;&gt;"&amp;"")*IF(Z67="ja",Variable!$B$5,Variable!$B$6)</f>
        <v>0</v>
      </c>
      <c r="AI67" s="111"/>
      <c r="AJ67" s="112">
        <f t="shared" si="8"/>
        <v>0</v>
      </c>
      <c r="AK67" s="112">
        <f t="shared" si="9"/>
        <v>0</v>
      </c>
      <c r="AL67" s="111"/>
      <c r="AM67" s="111">
        <f t="shared" si="10"/>
        <v>0</v>
      </c>
      <c r="AN67" s="111">
        <f t="shared" si="11"/>
        <v>0</v>
      </c>
      <c r="AO67" s="56"/>
    </row>
    <row r="68" spans="1:41" ht="15" customHeight="1" x14ac:dyDescent="0.25">
      <c r="A68" s="110">
        <f t="shared" si="5"/>
        <v>60</v>
      </c>
      <c r="B68" s="56"/>
      <c r="C68" s="57"/>
      <c r="D68" s="45"/>
      <c r="E68" s="58"/>
      <c r="F68" s="103" t="str">
        <f>IF(E68="","",TRUNC(YEARFRAC(E68,Variable!$B$4)))</f>
        <v/>
      </c>
      <c r="G68" s="103" t="str">
        <f>IF(F68="","",VLOOKUP(F68,Variable!$D$4:$E$83,2,FALSE))</f>
        <v/>
      </c>
      <c r="H68" s="102"/>
      <c r="I68" s="103" t="str">
        <f>IF(E68="","",TRUNC(YEARFRAC(E68,Variable!$B$9)))</f>
        <v/>
      </c>
      <c r="J68" s="104" t="str">
        <f t="shared" si="6"/>
        <v/>
      </c>
      <c r="K68" s="105"/>
      <c r="L68" s="106"/>
      <c r="M68" s="106"/>
      <c r="N68" s="106"/>
      <c r="O68" s="106"/>
      <c r="P68" s="106"/>
      <c r="Q68" s="106"/>
      <c r="R68" s="107"/>
      <c r="S68" s="107"/>
      <c r="T68" s="107"/>
      <c r="U68" s="107"/>
      <c r="V68" s="107"/>
      <c r="W68" s="107"/>
      <c r="X68" s="107"/>
      <c r="Y68" s="107"/>
      <c r="Z68" s="108"/>
      <c r="AA68" s="45"/>
      <c r="AB68" s="173"/>
      <c r="AC68" s="173"/>
      <c r="AD68" s="45"/>
      <c r="AE68" s="109">
        <f t="shared" si="7"/>
        <v>0</v>
      </c>
      <c r="AF68" s="34"/>
      <c r="AG68" s="25"/>
      <c r="AH68" s="111">
        <f>COUNTIF(B68,"&lt;&gt;"&amp;"")*IF(Z68="ja",Variable!$B$5,Variable!$B$6)</f>
        <v>0</v>
      </c>
      <c r="AI68" s="111"/>
      <c r="AJ68" s="112">
        <f t="shared" si="8"/>
        <v>0</v>
      </c>
      <c r="AK68" s="112">
        <f t="shared" si="9"/>
        <v>0</v>
      </c>
      <c r="AL68" s="111"/>
      <c r="AM68" s="111">
        <f t="shared" si="10"/>
        <v>0</v>
      </c>
      <c r="AN68" s="111">
        <f t="shared" si="11"/>
        <v>0</v>
      </c>
      <c r="AO68" s="56"/>
    </row>
    <row r="69" spans="1:41" ht="15" customHeight="1" x14ac:dyDescent="0.25">
      <c r="A69" s="110">
        <f t="shared" si="5"/>
        <v>61</v>
      </c>
      <c r="B69" s="56"/>
      <c r="C69" s="57"/>
      <c r="D69" s="45"/>
      <c r="E69" s="58"/>
      <c r="F69" s="103" t="str">
        <f>IF(E69="","",TRUNC(YEARFRAC(E69,Variable!$B$4)))</f>
        <v/>
      </c>
      <c r="G69" s="103" t="str">
        <f>IF(F69="","",VLOOKUP(F69,Variable!$D$4:$E$83,2,FALSE))</f>
        <v/>
      </c>
      <c r="H69" s="102"/>
      <c r="I69" s="103" t="str">
        <f>IF(E69="","",TRUNC(YEARFRAC(E69,Variable!$B$9)))</f>
        <v/>
      </c>
      <c r="J69" s="104" t="str">
        <f t="shared" si="6"/>
        <v/>
      </c>
      <c r="K69" s="105"/>
      <c r="L69" s="106"/>
      <c r="M69" s="106"/>
      <c r="N69" s="106"/>
      <c r="O69" s="106"/>
      <c r="P69" s="106"/>
      <c r="Q69" s="106"/>
      <c r="R69" s="107"/>
      <c r="S69" s="107"/>
      <c r="T69" s="107"/>
      <c r="U69" s="107"/>
      <c r="V69" s="107"/>
      <c r="W69" s="107"/>
      <c r="X69" s="107"/>
      <c r="Y69" s="107"/>
      <c r="Z69" s="108"/>
      <c r="AA69" s="45"/>
      <c r="AB69" s="173"/>
      <c r="AC69" s="173"/>
      <c r="AD69" s="45"/>
      <c r="AE69" s="109">
        <f t="shared" si="7"/>
        <v>0</v>
      </c>
      <c r="AF69" s="34"/>
      <c r="AG69" s="25"/>
      <c r="AH69" s="111">
        <f>COUNTIF(B69,"&lt;&gt;"&amp;"")*IF(Z69="ja",Variable!$B$5,Variable!$B$6)</f>
        <v>0</v>
      </c>
      <c r="AI69" s="111"/>
      <c r="AJ69" s="112">
        <f t="shared" si="8"/>
        <v>0</v>
      </c>
      <c r="AK69" s="112">
        <f t="shared" si="9"/>
        <v>0</v>
      </c>
      <c r="AL69" s="111"/>
      <c r="AM69" s="111">
        <f t="shared" si="10"/>
        <v>0</v>
      </c>
      <c r="AN69" s="111">
        <f t="shared" si="11"/>
        <v>0</v>
      </c>
      <c r="AO69" s="56"/>
    </row>
    <row r="70" spans="1:41" ht="15" customHeight="1" x14ac:dyDescent="0.25">
      <c r="A70" s="110">
        <f t="shared" si="5"/>
        <v>62</v>
      </c>
      <c r="B70" s="56"/>
      <c r="C70" s="57"/>
      <c r="D70" s="45"/>
      <c r="E70" s="58"/>
      <c r="F70" s="103" t="str">
        <f>IF(E70="","",TRUNC(YEARFRAC(E70,Variable!$B$4)))</f>
        <v/>
      </c>
      <c r="G70" s="103" t="str">
        <f>IF(F70="","",VLOOKUP(F70,Variable!$D$4:$E$83,2,FALSE))</f>
        <v/>
      </c>
      <c r="H70" s="102"/>
      <c r="I70" s="103" t="str">
        <f>IF(E70="","",TRUNC(YEARFRAC(E70,Variable!$B$9)))</f>
        <v/>
      </c>
      <c r="J70" s="104" t="str">
        <f t="shared" si="6"/>
        <v/>
      </c>
      <c r="K70" s="105"/>
      <c r="L70" s="106"/>
      <c r="M70" s="106"/>
      <c r="N70" s="106"/>
      <c r="O70" s="106"/>
      <c r="P70" s="106"/>
      <c r="Q70" s="106"/>
      <c r="R70" s="107"/>
      <c r="S70" s="107"/>
      <c r="T70" s="107"/>
      <c r="U70" s="107"/>
      <c r="V70" s="107"/>
      <c r="W70" s="107"/>
      <c r="X70" s="107"/>
      <c r="Y70" s="107"/>
      <c r="Z70" s="108"/>
      <c r="AA70" s="45"/>
      <c r="AB70" s="173"/>
      <c r="AC70" s="173"/>
      <c r="AD70" s="45"/>
      <c r="AE70" s="109">
        <f t="shared" si="7"/>
        <v>0</v>
      </c>
      <c r="AF70" s="34"/>
      <c r="AG70" s="25"/>
      <c r="AH70" s="111">
        <f>COUNTIF(B70,"&lt;&gt;"&amp;"")*IF(Z70="ja",Variable!$B$5,Variable!$B$6)</f>
        <v>0</v>
      </c>
      <c r="AI70" s="111"/>
      <c r="AJ70" s="112">
        <f t="shared" si="8"/>
        <v>0</v>
      </c>
      <c r="AK70" s="112">
        <f t="shared" si="9"/>
        <v>0</v>
      </c>
      <c r="AL70" s="111"/>
      <c r="AM70" s="111">
        <f t="shared" si="10"/>
        <v>0</v>
      </c>
      <c r="AN70" s="111">
        <f t="shared" si="11"/>
        <v>0</v>
      </c>
      <c r="AO70" s="56"/>
    </row>
    <row r="71" spans="1:41" ht="15" customHeight="1" x14ac:dyDescent="0.25">
      <c r="A71" s="110">
        <f t="shared" si="5"/>
        <v>63</v>
      </c>
      <c r="B71" s="56"/>
      <c r="C71" s="57"/>
      <c r="D71" s="45"/>
      <c r="E71" s="58"/>
      <c r="F71" s="103" t="str">
        <f>IF(E71="","",TRUNC(YEARFRAC(E71,Variable!$B$4)))</f>
        <v/>
      </c>
      <c r="G71" s="103" t="str">
        <f>IF(F71="","",VLOOKUP(F71,Variable!$D$4:$E$83,2,FALSE))</f>
        <v/>
      </c>
      <c r="H71" s="102"/>
      <c r="I71" s="103" t="str">
        <f>IF(E71="","",TRUNC(YEARFRAC(E71,Variable!$B$9)))</f>
        <v/>
      </c>
      <c r="J71" s="104" t="str">
        <f t="shared" si="6"/>
        <v/>
      </c>
      <c r="K71" s="105"/>
      <c r="L71" s="106"/>
      <c r="M71" s="106"/>
      <c r="N71" s="106"/>
      <c r="O71" s="106"/>
      <c r="P71" s="106"/>
      <c r="Q71" s="106"/>
      <c r="R71" s="107"/>
      <c r="S71" s="107"/>
      <c r="T71" s="107"/>
      <c r="U71" s="107"/>
      <c r="V71" s="107"/>
      <c r="W71" s="107"/>
      <c r="X71" s="107"/>
      <c r="Y71" s="107"/>
      <c r="Z71" s="108"/>
      <c r="AA71" s="45"/>
      <c r="AB71" s="173"/>
      <c r="AC71" s="173"/>
      <c r="AD71" s="45"/>
      <c r="AE71" s="109">
        <f t="shared" si="7"/>
        <v>0</v>
      </c>
      <c r="AF71" s="34"/>
      <c r="AG71" s="25"/>
      <c r="AH71" s="111">
        <f>COUNTIF(B71,"&lt;&gt;"&amp;"")*IF(Z71="ja",Variable!$B$5,Variable!$B$6)</f>
        <v>0</v>
      </c>
      <c r="AI71" s="111"/>
      <c r="AJ71" s="112">
        <f t="shared" si="8"/>
        <v>0</v>
      </c>
      <c r="AK71" s="112">
        <f t="shared" si="9"/>
        <v>0</v>
      </c>
      <c r="AL71" s="111"/>
      <c r="AM71" s="111">
        <f t="shared" si="10"/>
        <v>0</v>
      </c>
      <c r="AN71" s="111">
        <f t="shared" si="11"/>
        <v>0</v>
      </c>
      <c r="AO71" s="56"/>
    </row>
    <row r="72" spans="1:41" ht="15" customHeight="1" x14ac:dyDescent="0.25">
      <c r="A72" s="110">
        <f t="shared" si="5"/>
        <v>64</v>
      </c>
      <c r="B72" s="56"/>
      <c r="C72" s="57"/>
      <c r="D72" s="45"/>
      <c r="E72" s="58"/>
      <c r="F72" s="103" t="str">
        <f>IF(E72="","",TRUNC(YEARFRAC(E72,Variable!$B$4)))</f>
        <v/>
      </c>
      <c r="G72" s="103" t="str">
        <f>IF(F72="","",VLOOKUP(F72,Variable!$D$4:$E$83,2,FALSE))</f>
        <v/>
      </c>
      <c r="H72" s="102"/>
      <c r="I72" s="103" t="str">
        <f>IF(E72="","",TRUNC(YEARFRAC(E72,Variable!$B$9)))</f>
        <v/>
      </c>
      <c r="J72" s="104" t="str">
        <f t="shared" si="6"/>
        <v/>
      </c>
      <c r="K72" s="105"/>
      <c r="L72" s="106"/>
      <c r="M72" s="106"/>
      <c r="N72" s="106"/>
      <c r="O72" s="106"/>
      <c r="P72" s="106"/>
      <c r="Q72" s="106"/>
      <c r="R72" s="107"/>
      <c r="S72" s="107"/>
      <c r="T72" s="107"/>
      <c r="U72" s="107"/>
      <c r="V72" s="107"/>
      <c r="W72" s="107"/>
      <c r="X72" s="107"/>
      <c r="Y72" s="107"/>
      <c r="Z72" s="108"/>
      <c r="AA72" s="45"/>
      <c r="AB72" s="173"/>
      <c r="AC72" s="173"/>
      <c r="AD72" s="45"/>
      <c r="AE72" s="109">
        <f t="shared" si="7"/>
        <v>0</v>
      </c>
      <c r="AF72" s="34"/>
      <c r="AG72" s="25"/>
      <c r="AH72" s="111">
        <f>COUNTIF(B72,"&lt;&gt;"&amp;"")*IF(Z72="ja",Variable!$B$5,Variable!$B$6)</f>
        <v>0</v>
      </c>
      <c r="AI72" s="111"/>
      <c r="AJ72" s="112">
        <f t="shared" si="8"/>
        <v>0</v>
      </c>
      <c r="AK72" s="112">
        <f t="shared" si="9"/>
        <v>0</v>
      </c>
      <c r="AL72" s="111"/>
      <c r="AM72" s="111">
        <f t="shared" si="10"/>
        <v>0</v>
      </c>
      <c r="AN72" s="111">
        <f t="shared" si="11"/>
        <v>0</v>
      </c>
      <c r="AO72" s="56"/>
    </row>
    <row r="73" spans="1:41" ht="15" customHeight="1" x14ac:dyDescent="0.25">
      <c r="A73" s="110">
        <f t="shared" si="5"/>
        <v>65</v>
      </c>
      <c r="B73" s="56"/>
      <c r="C73" s="57"/>
      <c r="D73" s="45"/>
      <c r="E73" s="58"/>
      <c r="F73" s="103" t="str">
        <f>IF(E73="","",TRUNC(YEARFRAC(E73,Variable!$B$4)))</f>
        <v/>
      </c>
      <c r="G73" s="103" t="str">
        <f>IF(F73="","",VLOOKUP(F73,Variable!$D$4:$E$83,2,FALSE))</f>
        <v/>
      </c>
      <c r="H73" s="102"/>
      <c r="I73" s="103" t="str">
        <f>IF(E73="","",TRUNC(YEARFRAC(E73,Variable!$B$9)))</f>
        <v/>
      </c>
      <c r="J73" s="104" t="str">
        <f t="shared" si="6"/>
        <v/>
      </c>
      <c r="K73" s="105"/>
      <c r="L73" s="106"/>
      <c r="M73" s="106"/>
      <c r="N73" s="106"/>
      <c r="O73" s="106"/>
      <c r="P73" s="106"/>
      <c r="Q73" s="106"/>
      <c r="R73" s="107"/>
      <c r="S73" s="107"/>
      <c r="T73" s="107"/>
      <c r="U73" s="107"/>
      <c r="V73" s="107"/>
      <c r="W73" s="107"/>
      <c r="X73" s="107"/>
      <c r="Y73" s="107"/>
      <c r="Z73" s="108"/>
      <c r="AA73" s="45"/>
      <c r="AB73" s="173"/>
      <c r="AC73" s="173"/>
      <c r="AD73" s="45"/>
      <c r="AE73" s="109">
        <f t="shared" si="7"/>
        <v>0</v>
      </c>
      <c r="AF73" s="34"/>
      <c r="AG73" s="25"/>
      <c r="AH73" s="111">
        <f>COUNTIF(B73,"&lt;&gt;"&amp;"")*IF(Z73="ja",Variable!$B$5,Variable!$B$6)</f>
        <v>0</v>
      </c>
      <c r="AI73" s="111"/>
      <c r="AJ73" s="112">
        <f t="shared" si="8"/>
        <v>0</v>
      </c>
      <c r="AK73" s="112">
        <f t="shared" si="9"/>
        <v>0</v>
      </c>
      <c r="AL73" s="111"/>
      <c r="AM73" s="111">
        <f t="shared" si="10"/>
        <v>0</v>
      </c>
      <c r="AN73" s="111">
        <f t="shared" si="11"/>
        <v>0</v>
      </c>
      <c r="AO73" s="56"/>
    </row>
    <row r="74" spans="1:41" ht="15" customHeight="1" x14ac:dyDescent="0.25">
      <c r="A74" s="110">
        <f t="shared" ref="A74:A106" si="12">SUM(A73,1)</f>
        <v>66</v>
      </c>
      <c r="B74" s="56"/>
      <c r="C74" s="57"/>
      <c r="D74" s="45"/>
      <c r="E74" s="58"/>
      <c r="F74" s="103" t="str">
        <f>IF(E74="","",TRUNC(YEARFRAC(E74,Variable!$B$4)))</f>
        <v/>
      </c>
      <c r="G74" s="103" t="str">
        <f>IF(F74="","",VLOOKUP(F74,Variable!$D$4:$E$83,2,FALSE))</f>
        <v/>
      </c>
      <c r="H74" s="102"/>
      <c r="I74" s="103" t="str">
        <f>IF(E74="","",TRUNC(YEARFRAC(E74,Variable!$B$9)))</f>
        <v/>
      </c>
      <c r="J74" s="104" t="str">
        <f t="shared" ref="J74:J108" si="13">IF(I74="","",IF(I74&gt;=15,"AK 15+","U15"))</f>
        <v/>
      </c>
      <c r="K74" s="105"/>
      <c r="L74" s="106"/>
      <c r="M74" s="106"/>
      <c r="N74" s="106"/>
      <c r="O74" s="106"/>
      <c r="P74" s="106"/>
      <c r="Q74" s="106"/>
      <c r="R74" s="107"/>
      <c r="S74" s="107"/>
      <c r="T74" s="107"/>
      <c r="U74" s="107"/>
      <c r="V74" s="107"/>
      <c r="W74" s="107"/>
      <c r="X74" s="107"/>
      <c r="Y74" s="107"/>
      <c r="Z74" s="108"/>
      <c r="AA74" s="45"/>
      <c r="AB74" s="173"/>
      <c r="AC74" s="173"/>
      <c r="AD74" s="45"/>
      <c r="AE74" s="109">
        <f t="shared" si="7"/>
        <v>0</v>
      </c>
      <c r="AF74" s="34"/>
      <c r="AG74" s="25"/>
      <c r="AH74" s="111">
        <f>COUNTIF(B74,"&lt;&gt;"&amp;"")*IF(Z74="ja",Variable!$B$5,Variable!$B$6)</f>
        <v>0</v>
      </c>
      <c r="AI74" s="111"/>
      <c r="AJ74" s="112">
        <f t="shared" si="8"/>
        <v>0</v>
      </c>
      <c r="AK74" s="112">
        <f t="shared" si="9"/>
        <v>0</v>
      </c>
      <c r="AL74" s="111"/>
      <c r="AM74" s="111">
        <f t="shared" si="10"/>
        <v>0</v>
      </c>
      <c r="AN74" s="111">
        <f t="shared" si="11"/>
        <v>0</v>
      </c>
      <c r="AO74" s="56"/>
    </row>
    <row r="75" spans="1:41" ht="15" customHeight="1" x14ac:dyDescent="0.25">
      <c r="A75" s="110">
        <f t="shared" si="12"/>
        <v>67</v>
      </c>
      <c r="B75" s="56"/>
      <c r="C75" s="57"/>
      <c r="D75" s="45"/>
      <c r="E75" s="58"/>
      <c r="F75" s="103" t="str">
        <f>IF(E75="","",TRUNC(YEARFRAC(E75,Variable!$B$4)))</f>
        <v/>
      </c>
      <c r="G75" s="103" t="str">
        <f>IF(F75="","",VLOOKUP(F75,Variable!$D$4:$E$83,2,FALSE))</f>
        <v/>
      </c>
      <c r="H75" s="102"/>
      <c r="I75" s="103" t="str">
        <f>IF(E75="","",TRUNC(YEARFRAC(E75,Variable!$B$9)))</f>
        <v/>
      </c>
      <c r="J75" s="104" t="str">
        <f t="shared" si="13"/>
        <v/>
      </c>
      <c r="K75" s="105"/>
      <c r="L75" s="106"/>
      <c r="M75" s="106"/>
      <c r="N75" s="106"/>
      <c r="O75" s="106"/>
      <c r="P75" s="106"/>
      <c r="Q75" s="106"/>
      <c r="R75" s="107"/>
      <c r="S75" s="107"/>
      <c r="T75" s="107"/>
      <c r="U75" s="107"/>
      <c r="V75" s="107"/>
      <c r="W75" s="107"/>
      <c r="X75" s="107"/>
      <c r="Y75" s="107"/>
      <c r="Z75" s="108"/>
      <c r="AA75" s="45"/>
      <c r="AB75" s="173"/>
      <c r="AC75" s="173"/>
      <c r="AD75" s="45"/>
      <c r="AE75" s="109">
        <f t="shared" ref="AE75:AE108" si="14">SUM(AJ75+AK75)</f>
        <v>0</v>
      </c>
      <c r="AF75" s="34"/>
      <c r="AG75" s="25"/>
      <c r="AH75" s="111">
        <f>COUNTIF(B75,"&lt;&gt;"&amp;"")*IF(Z75="ja",Variable!$B$5,Variable!$B$6)</f>
        <v>0</v>
      </c>
      <c r="AI75" s="111"/>
      <c r="AJ75" s="112">
        <f t="shared" ref="AJ75:AJ108" si="15">SUM(AM75+AN75)*AH75</f>
        <v>0</v>
      </c>
      <c r="AK75" s="112">
        <f t="shared" ref="AK75:AK108" si="16">PRODUCT(COUNTIF(AG75,"ja"))*AJ75*-1</f>
        <v>0</v>
      </c>
      <c r="AL75" s="111"/>
      <c r="AM75" s="111">
        <f t="shared" ref="AM75:AM108" si="17">COUNTIF(AB75:AD75,"&lt;&gt;"&amp;"")</f>
        <v>0</v>
      </c>
      <c r="AN75" s="111">
        <f t="shared" ref="AN75:AN108" si="18">IF(AA75="Ja",1,0)</f>
        <v>0</v>
      </c>
      <c r="AO75" s="56"/>
    </row>
    <row r="76" spans="1:41" ht="15" customHeight="1" x14ac:dyDescent="0.25">
      <c r="A76" s="110">
        <f t="shared" si="12"/>
        <v>68</v>
      </c>
      <c r="B76" s="56"/>
      <c r="C76" s="57"/>
      <c r="D76" s="45"/>
      <c r="E76" s="58"/>
      <c r="F76" s="103" t="str">
        <f>IF(E76="","",TRUNC(YEARFRAC(E76,Variable!$B$4)))</f>
        <v/>
      </c>
      <c r="G76" s="103" t="str">
        <f>IF(F76="","",VLOOKUP(F76,Variable!$D$4:$E$83,2,FALSE))</f>
        <v/>
      </c>
      <c r="H76" s="102"/>
      <c r="I76" s="103" t="str">
        <f>IF(E76="","",TRUNC(YEARFRAC(E76,Variable!$B$9)))</f>
        <v/>
      </c>
      <c r="J76" s="104" t="str">
        <f t="shared" si="13"/>
        <v/>
      </c>
      <c r="K76" s="105"/>
      <c r="L76" s="106"/>
      <c r="M76" s="106"/>
      <c r="N76" s="106"/>
      <c r="O76" s="106"/>
      <c r="P76" s="106"/>
      <c r="Q76" s="106"/>
      <c r="R76" s="107"/>
      <c r="S76" s="107"/>
      <c r="T76" s="107"/>
      <c r="U76" s="107"/>
      <c r="V76" s="107"/>
      <c r="W76" s="107"/>
      <c r="X76" s="107"/>
      <c r="Y76" s="107"/>
      <c r="Z76" s="108"/>
      <c r="AA76" s="45"/>
      <c r="AB76" s="173"/>
      <c r="AC76" s="173"/>
      <c r="AD76" s="45"/>
      <c r="AE76" s="109">
        <f t="shared" si="14"/>
        <v>0</v>
      </c>
      <c r="AF76" s="34"/>
      <c r="AG76" s="25"/>
      <c r="AH76" s="111">
        <f>COUNTIF(B76,"&lt;&gt;"&amp;"")*IF(Z76="ja",Variable!$B$5,Variable!$B$6)</f>
        <v>0</v>
      </c>
      <c r="AI76" s="111"/>
      <c r="AJ76" s="112">
        <f t="shared" si="15"/>
        <v>0</v>
      </c>
      <c r="AK76" s="112">
        <f t="shared" si="16"/>
        <v>0</v>
      </c>
      <c r="AL76" s="111"/>
      <c r="AM76" s="111">
        <f t="shared" si="17"/>
        <v>0</v>
      </c>
      <c r="AN76" s="111">
        <f t="shared" si="18"/>
        <v>0</v>
      </c>
      <c r="AO76" s="56"/>
    </row>
    <row r="77" spans="1:41" ht="15" customHeight="1" x14ac:dyDescent="0.25">
      <c r="A77" s="110">
        <f t="shared" si="12"/>
        <v>69</v>
      </c>
      <c r="B77" s="56"/>
      <c r="C77" s="57"/>
      <c r="D77" s="45"/>
      <c r="E77" s="58"/>
      <c r="F77" s="103" t="str">
        <f>IF(E77="","",TRUNC(YEARFRAC(E77,Variable!$B$4)))</f>
        <v/>
      </c>
      <c r="G77" s="103" t="str">
        <f>IF(F77="","",VLOOKUP(F77,Variable!$D$4:$E$83,2,FALSE))</f>
        <v/>
      </c>
      <c r="H77" s="102"/>
      <c r="I77" s="103" t="str">
        <f>IF(E77="","",TRUNC(YEARFRAC(E77,Variable!$B$9)))</f>
        <v/>
      </c>
      <c r="J77" s="104" t="str">
        <f t="shared" si="13"/>
        <v/>
      </c>
      <c r="K77" s="105"/>
      <c r="L77" s="106"/>
      <c r="M77" s="106"/>
      <c r="N77" s="106"/>
      <c r="O77" s="106"/>
      <c r="P77" s="106"/>
      <c r="Q77" s="106"/>
      <c r="R77" s="107"/>
      <c r="S77" s="107"/>
      <c r="T77" s="107"/>
      <c r="U77" s="107"/>
      <c r="V77" s="107"/>
      <c r="W77" s="107"/>
      <c r="X77" s="107"/>
      <c r="Y77" s="107"/>
      <c r="Z77" s="108"/>
      <c r="AA77" s="45"/>
      <c r="AB77" s="173"/>
      <c r="AC77" s="173"/>
      <c r="AD77" s="45"/>
      <c r="AE77" s="109">
        <f t="shared" si="14"/>
        <v>0</v>
      </c>
      <c r="AF77" s="34"/>
      <c r="AG77" s="25"/>
      <c r="AH77" s="111">
        <f>COUNTIF(B77,"&lt;&gt;"&amp;"")*IF(Z77="ja",Variable!$B$5,Variable!$B$6)</f>
        <v>0</v>
      </c>
      <c r="AI77" s="111"/>
      <c r="AJ77" s="112">
        <f t="shared" si="15"/>
        <v>0</v>
      </c>
      <c r="AK77" s="112">
        <f t="shared" si="16"/>
        <v>0</v>
      </c>
      <c r="AL77" s="111"/>
      <c r="AM77" s="111">
        <f t="shared" si="17"/>
        <v>0</v>
      </c>
      <c r="AN77" s="111">
        <f t="shared" si="18"/>
        <v>0</v>
      </c>
      <c r="AO77" s="56"/>
    </row>
    <row r="78" spans="1:41" ht="15" customHeight="1" x14ac:dyDescent="0.25">
      <c r="A78" s="110">
        <f t="shared" si="12"/>
        <v>70</v>
      </c>
      <c r="B78" s="56"/>
      <c r="C78" s="57"/>
      <c r="D78" s="45"/>
      <c r="E78" s="58"/>
      <c r="F78" s="103" t="str">
        <f>IF(E78="","",TRUNC(YEARFRAC(E78,Variable!$B$4)))</f>
        <v/>
      </c>
      <c r="G78" s="103" t="str">
        <f>IF(F78="","",VLOOKUP(F78,Variable!$D$4:$E$83,2,FALSE))</f>
        <v/>
      </c>
      <c r="H78" s="102"/>
      <c r="I78" s="103" t="str">
        <f>IF(E78="","",TRUNC(YEARFRAC(E78,Variable!$B$9)))</f>
        <v/>
      </c>
      <c r="J78" s="104" t="str">
        <f t="shared" si="13"/>
        <v/>
      </c>
      <c r="K78" s="105"/>
      <c r="L78" s="106"/>
      <c r="M78" s="106"/>
      <c r="N78" s="106"/>
      <c r="O78" s="106"/>
      <c r="P78" s="106"/>
      <c r="Q78" s="106"/>
      <c r="R78" s="107"/>
      <c r="S78" s="107"/>
      <c r="T78" s="107"/>
      <c r="U78" s="107"/>
      <c r="V78" s="107"/>
      <c r="W78" s="107"/>
      <c r="X78" s="107"/>
      <c r="Y78" s="107"/>
      <c r="Z78" s="108"/>
      <c r="AA78" s="45"/>
      <c r="AB78" s="173"/>
      <c r="AC78" s="173"/>
      <c r="AD78" s="45"/>
      <c r="AE78" s="109">
        <f t="shared" si="14"/>
        <v>0</v>
      </c>
      <c r="AF78" s="34"/>
      <c r="AG78" s="25"/>
      <c r="AH78" s="111">
        <f>COUNTIF(B78,"&lt;&gt;"&amp;"")*IF(Z78="ja",Variable!$B$5,Variable!$B$6)</f>
        <v>0</v>
      </c>
      <c r="AI78" s="111"/>
      <c r="AJ78" s="112">
        <f t="shared" si="15"/>
        <v>0</v>
      </c>
      <c r="AK78" s="112">
        <f t="shared" si="16"/>
        <v>0</v>
      </c>
      <c r="AL78" s="111"/>
      <c r="AM78" s="111">
        <f t="shared" si="17"/>
        <v>0</v>
      </c>
      <c r="AN78" s="111">
        <f t="shared" si="18"/>
        <v>0</v>
      </c>
      <c r="AO78" s="56"/>
    </row>
    <row r="79" spans="1:41" ht="15" customHeight="1" x14ac:dyDescent="0.25">
      <c r="A79" s="110">
        <f t="shared" si="12"/>
        <v>71</v>
      </c>
      <c r="B79" s="56"/>
      <c r="C79" s="57"/>
      <c r="D79" s="45"/>
      <c r="E79" s="58"/>
      <c r="F79" s="103" t="str">
        <f>IF(E79="","",TRUNC(YEARFRAC(E79,Variable!$B$4)))</f>
        <v/>
      </c>
      <c r="G79" s="103" t="str">
        <f>IF(F79="","",VLOOKUP(F79,Variable!$D$4:$E$83,2,FALSE))</f>
        <v/>
      </c>
      <c r="H79" s="102"/>
      <c r="I79" s="103" t="str">
        <f>IF(E79="","",TRUNC(YEARFRAC(E79,Variable!$B$9)))</f>
        <v/>
      </c>
      <c r="J79" s="104" t="str">
        <f t="shared" si="13"/>
        <v/>
      </c>
      <c r="K79" s="105"/>
      <c r="L79" s="106"/>
      <c r="M79" s="106"/>
      <c r="N79" s="106"/>
      <c r="O79" s="106"/>
      <c r="P79" s="106"/>
      <c r="Q79" s="106"/>
      <c r="R79" s="107"/>
      <c r="S79" s="107"/>
      <c r="T79" s="107"/>
      <c r="U79" s="107"/>
      <c r="V79" s="107"/>
      <c r="W79" s="107"/>
      <c r="X79" s="107"/>
      <c r="Y79" s="107"/>
      <c r="Z79" s="108"/>
      <c r="AA79" s="45"/>
      <c r="AB79" s="173"/>
      <c r="AC79" s="173"/>
      <c r="AD79" s="45"/>
      <c r="AE79" s="109">
        <f t="shared" si="14"/>
        <v>0</v>
      </c>
      <c r="AF79" s="34"/>
      <c r="AG79" s="25"/>
      <c r="AH79" s="111">
        <f>COUNTIF(B79,"&lt;&gt;"&amp;"")*IF(Z79="ja",Variable!$B$5,Variable!$B$6)</f>
        <v>0</v>
      </c>
      <c r="AI79" s="111"/>
      <c r="AJ79" s="112">
        <f t="shared" si="15"/>
        <v>0</v>
      </c>
      <c r="AK79" s="112">
        <f t="shared" si="16"/>
        <v>0</v>
      </c>
      <c r="AL79" s="111"/>
      <c r="AM79" s="111">
        <f t="shared" si="17"/>
        <v>0</v>
      </c>
      <c r="AN79" s="111">
        <f t="shared" si="18"/>
        <v>0</v>
      </c>
      <c r="AO79" s="56"/>
    </row>
    <row r="80" spans="1:41" ht="15" customHeight="1" x14ac:dyDescent="0.25">
      <c r="A80" s="110">
        <f t="shared" si="12"/>
        <v>72</v>
      </c>
      <c r="B80" s="56"/>
      <c r="C80" s="57"/>
      <c r="D80" s="45"/>
      <c r="E80" s="58"/>
      <c r="F80" s="103" t="str">
        <f>IF(E80="","",TRUNC(YEARFRAC(E80,Variable!$B$4)))</f>
        <v/>
      </c>
      <c r="G80" s="103" t="str">
        <f>IF(F80="","",VLOOKUP(F80,Variable!$D$4:$E$83,2,FALSE))</f>
        <v/>
      </c>
      <c r="H80" s="102"/>
      <c r="I80" s="103" t="str">
        <f>IF(E80="","",TRUNC(YEARFRAC(E80,Variable!$B$9)))</f>
        <v/>
      </c>
      <c r="J80" s="104" t="str">
        <f t="shared" si="13"/>
        <v/>
      </c>
      <c r="K80" s="105"/>
      <c r="L80" s="106"/>
      <c r="M80" s="106"/>
      <c r="N80" s="106"/>
      <c r="O80" s="106"/>
      <c r="P80" s="106"/>
      <c r="Q80" s="106"/>
      <c r="R80" s="107"/>
      <c r="S80" s="107"/>
      <c r="T80" s="107"/>
      <c r="U80" s="107"/>
      <c r="V80" s="107"/>
      <c r="W80" s="107"/>
      <c r="X80" s="107"/>
      <c r="Y80" s="107"/>
      <c r="Z80" s="108"/>
      <c r="AA80" s="45"/>
      <c r="AB80" s="173"/>
      <c r="AC80" s="173"/>
      <c r="AD80" s="45"/>
      <c r="AE80" s="109">
        <f t="shared" si="14"/>
        <v>0</v>
      </c>
      <c r="AF80" s="34"/>
      <c r="AG80" s="25"/>
      <c r="AH80" s="111">
        <f>COUNTIF(B80,"&lt;&gt;"&amp;"")*IF(Z80="ja",Variable!$B$5,Variable!$B$6)</f>
        <v>0</v>
      </c>
      <c r="AI80" s="111"/>
      <c r="AJ80" s="112">
        <f t="shared" si="15"/>
        <v>0</v>
      </c>
      <c r="AK80" s="112">
        <f t="shared" si="16"/>
        <v>0</v>
      </c>
      <c r="AL80" s="111"/>
      <c r="AM80" s="111">
        <f t="shared" si="17"/>
        <v>0</v>
      </c>
      <c r="AN80" s="111">
        <f t="shared" si="18"/>
        <v>0</v>
      </c>
      <c r="AO80" s="56"/>
    </row>
    <row r="81" spans="1:41" ht="15" customHeight="1" x14ac:dyDescent="0.25">
      <c r="A81" s="110">
        <f t="shared" si="12"/>
        <v>73</v>
      </c>
      <c r="B81" s="56"/>
      <c r="C81" s="57"/>
      <c r="D81" s="45"/>
      <c r="E81" s="58"/>
      <c r="F81" s="103" t="str">
        <f>IF(E81="","",TRUNC(YEARFRAC(E81,Variable!$B$4)))</f>
        <v/>
      </c>
      <c r="G81" s="103" t="str">
        <f>IF(F81="","",VLOOKUP(F81,Variable!$D$4:$E$83,2,FALSE))</f>
        <v/>
      </c>
      <c r="H81" s="102"/>
      <c r="I81" s="103" t="str">
        <f>IF(E81="","",TRUNC(YEARFRAC(E81,Variable!$B$9)))</f>
        <v/>
      </c>
      <c r="J81" s="104" t="str">
        <f t="shared" si="13"/>
        <v/>
      </c>
      <c r="K81" s="105"/>
      <c r="L81" s="106"/>
      <c r="M81" s="106"/>
      <c r="N81" s="106"/>
      <c r="O81" s="106"/>
      <c r="P81" s="106"/>
      <c r="Q81" s="106"/>
      <c r="R81" s="107"/>
      <c r="S81" s="107"/>
      <c r="T81" s="107"/>
      <c r="U81" s="107"/>
      <c r="V81" s="107"/>
      <c r="W81" s="107"/>
      <c r="X81" s="107"/>
      <c r="Y81" s="107"/>
      <c r="Z81" s="108"/>
      <c r="AA81" s="45"/>
      <c r="AB81" s="173"/>
      <c r="AC81" s="173"/>
      <c r="AD81" s="45"/>
      <c r="AE81" s="109">
        <f t="shared" si="14"/>
        <v>0</v>
      </c>
      <c r="AF81" s="34"/>
      <c r="AG81" s="25"/>
      <c r="AH81" s="111">
        <f>COUNTIF(B81,"&lt;&gt;"&amp;"")*IF(Z81="ja",Variable!$B$5,Variable!$B$6)</f>
        <v>0</v>
      </c>
      <c r="AI81" s="111"/>
      <c r="AJ81" s="112">
        <f t="shared" si="15"/>
        <v>0</v>
      </c>
      <c r="AK81" s="112">
        <f t="shared" si="16"/>
        <v>0</v>
      </c>
      <c r="AL81" s="111"/>
      <c r="AM81" s="111">
        <f t="shared" si="17"/>
        <v>0</v>
      </c>
      <c r="AN81" s="111">
        <f t="shared" si="18"/>
        <v>0</v>
      </c>
      <c r="AO81" s="56"/>
    </row>
    <row r="82" spans="1:41" ht="15" customHeight="1" x14ac:dyDescent="0.25">
      <c r="A82" s="110">
        <f t="shared" si="12"/>
        <v>74</v>
      </c>
      <c r="B82" s="56"/>
      <c r="C82" s="57"/>
      <c r="D82" s="45"/>
      <c r="E82" s="58"/>
      <c r="F82" s="103" t="str">
        <f>IF(E82="","",TRUNC(YEARFRAC(E82,Variable!$B$4)))</f>
        <v/>
      </c>
      <c r="G82" s="103" t="str">
        <f>IF(F82="","",VLOOKUP(F82,Variable!$D$4:$E$83,2,FALSE))</f>
        <v/>
      </c>
      <c r="H82" s="102"/>
      <c r="I82" s="103" t="str">
        <f>IF(E82="","",TRUNC(YEARFRAC(E82,Variable!$B$9)))</f>
        <v/>
      </c>
      <c r="J82" s="104" t="str">
        <f t="shared" si="13"/>
        <v/>
      </c>
      <c r="K82" s="105"/>
      <c r="L82" s="106"/>
      <c r="M82" s="106"/>
      <c r="N82" s="106"/>
      <c r="O82" s="106"/>
      <c r="P82" s="106"/>
      <c r="Q82" s="106"/>
      <c r="R82" s="107"/>
      <c r="S82" s="107"/>
      <c r="T82" s="107"/>
      <c r="U82" s="107"/>
      <c r="V82" s="107"/>
      <c r="W82" s="107"/>
      <c r="X82" s="107"/>
      <c r="Y82" s="107"/>
      <c r="Z82" s="108"/>
      <c r="AA82" s="45"/>
      <c r="AB82" s="173"/>
      <c r="AC82" s="173"/>
      <c r="AD82" s="45"/>
      <c r="AE82" s="109">
        <f t="shared" si="14"/>
        <v>0</v>
      </c>
      <c r="AF82" s="34"/>
      <c r="AG82" s="25"/>
      <c r="AH82" s="111">
        <f>COUNTIF(B82,"&lt;&gt;"&amp;"")*IF(Z82="ja",Variable!$B$5,Variable!$B$6)</f>
        <v>0</v>
      </c>
      <c r="AI82" s="111"/>
      <c r="AJ82" s="112">
        <f t="shared" si="15"/>
        <v>0</v>
      </c>
      <c r="AK82" s="112">
        <f t="shared" si="16"/>
        <v>0</v>
      </c>
      <c r="AL82" s="111"/>
      <c r="AM82" s="111">
        <f t="shared" si="17"/>
        <v>0</v>
      </c>
      <c r="AN82" s="111">
        <f t="shared" si="18"/>
        <v>0</v>
      </c>
      <c r="AO82" s="56"/>
    </row>
    <row r="83" spans="1:41" ht="15" customHeight="1" x14ac:dyDescent="0.25">
      <c r="A83" s="110">
        <f t="shared" si="12"/>
        <v>75</v>
      </c>
      <c r="B83" s="56"/>
      <c r="C83" s="57"/>
      <c r="D83" s="45"/>
      <c r="E83" s="58"/>
      <c r="F83" s="103" t="str">
        <f>IF(E83="","",TRUNC(YEARFRAC(E83,Variable!$B$4)))</f>
        <v/>
      </c>
      <c r="G83" s="103" t="str">
        <f>IF(F83="","",VLOOKUP(F83,Variable!$D$4:$E$83,2,FALSE))</f>
        <v/>
      </c>
      <c r="H83" s="102"/>
      <c r="I83" s="103" t="str">
        <f>IF(E83="","",TRUNC(YEARFRAC(E83,Variable!$B$9)))</f>
        <v/>
      </c>
      <c r="J83" s="104" t="str">
        <f t="shared" si="13"/>
        <v/>
      </c>
      <c r="K83" s="105"/>
      <c r="L83" s="106"/>
      <c r="M83" s="106"/>
      <c r="N83" s="106"/>
      <c r="O83" s="106"/>
      <c r="P83" s="106"/>
      <c r="Q83" s="106"/>
      <c r="R83" s="107"/>
      <c r="S83" s="107"/>
      <c r="T83" s="107"/>
      <c r="U83" s="107"/>
      <c r="V83" s="107"/>
      <c r="W83" s="107"/>
      <c r="X83" s="107"/>
      <c r="Y83" s="107"/>
      <c r="Z83" s="108"/>
      <c r="AA83" s="45"/>
      <c r="AB83" s="173"/>
      <c r="AC83" s="173"/>
      <c r="AD83" s="45"/>
      <c r="AE83" s="109">
        <f t="shared" si="14"/>
        <v>0</v>
      </c>
      <c r="AF83" s="34"/>
      <c r="AG83" s="25"/>
      <c r="AH83" s="111">
        <f>COUNTIF(B83,"&lt;&gt;"&amp;"")*IF(Z83="ja",Variable!$B$5,Variable!$B$6)</f>
        <v>0</v>
      </c>
      <c r="AI83" s="111"/>
      <c r="AJ83" s="112">
        <f t="shared" si="15"/>
        <v>0</v>
      </c>
      <c r="AK83" s="112">
        <f t="shared" si="16"/>
        <v>0</v>
      </c>
      <c r="AL83" s="111"/>
      <c r="AM83" s="111">
        <f t="shared" si="17"/>
        <v>0</v>
      </c>
      <c r="AN83" s="111">
        <f t="shared" si="18"/>
        <v>0</v>
      </c>
      <c r="AO83" s="56"/>
    </row>
    <row r="84" spans="1:41" ht="15" customHeight="1" x14ac:dyDescent="0.25">
      <c r="A84" s="110">
        <f t="shared" si="12"/>
        <v>76</v>
      </c>
      <c r="B84" s="56"/>
      <c r="C84" s="57"/>
      <c r="D84" s="45"/>
      <c r="E84" s="58"/>
      <c r="F84" s="103" t="str">
        <f>IF(E84="","",TRUNC(YEARFRAC(E84,Variable!$B$4)))</f>
        <v/>
      </c>
      <c r="G84" s="103" t="str">
        <f>IF(F84="","",VLOOKUP(F84,Variable!$D$4:$E$83,2,FALSE))</f>
        <v/>
      </c>
      <c r="H84" s="102"/>
      <c r="I84" s="103" t="str">
        <f>IF(E84="","",TRUNC(YEARFRAC(E84,Variable!$B$9)))</f>
        <v/>
      </c>
      <c r="J84" s="104" t="str">
        <f t="shared" si="13"/>
        <v/>
      </c>
      <c r="K84" s="105"/>
      <c r="L84" s="106"/>
      <c r="M84" s="106"/>
      <c r="N84" s="106"/>
      <c r="O84" s="106"/>
      <c r="P84" s="106"/>
      <c r="Q84" s="106"/>
      <c r="R84" s="107"/>
      <c r="S84" s="107"/>
      <c r="T84" s="107"/>
      <c r="U84" s="107"/>
      <c r="V84" s="107"/>
      <c r="W84" s="107"/>
      <c r="X84" s="107"/>
      <c r="Y84" s="107"/>
      <c r="Z84" s="108"/>
      <c r="AA84" s="45"/>
      <c r="AB84" s="173"/>
      <c r="AC84" s="173"/>
      <c r="AD84" s="45"/>
      <c r="AE84" s="109">
        <f t="shared" si="14"/>
        <v>0</v>
      </c>
      <c r="AF84" s="34"/>
      <c r="AG84" s="25"/>
      <c r="AH84" s="111">
        <f>COUNTIF(B84,"&lt;&gt;"&amp;"")*IF(Z84="ja",Variable!$B$5,Variable!$B$6)</f>
        <v>0</v>
      </c>
      <c r="AI84" s="111"/>
      <c r="AJ84" s="112">
        <f t="shared" si="15"/>
        <v>0</v>
      </c>
      <c r="AK84" s="112">
        <f t="shared" si="16"/>
        <v>0</v>
      </c>
      <c r="AL84" s="111"/>
      <c r="AM84" s="111">
        <f t="shared" si="17"/>
        <v>0</v>
      </c>
      <c r="AN84" s="111">
        <f t="shared" si="18"/>
        <v>0</v>
      </c>
      <c r="AO84" s="56"/>
    </row>
    <row r="85" spans="1:41" ht="15" customHeight="1" x14ac:dyDescent="0.25">
      <c r="A85" s="110">
        <f t="shared" si="12"/>
        <v>77</v>
      </c>
      <c r="B85" s="56"/>
      <c r="C85" s="57"/>
      <c r="D85" s="45"/>
      <c r="E85" s="58"/>
      <c r="F85" s="103" t="str">
        <f>IF(E85="","",TRUNC(YEARFRAC(E85,Variable!$B$4)))</f>
        <v/>
      </c>
      <c r="G85" s="103" t="str">
        <f>IF(F85="","",VLOOKUP(F85,Variable!$D$4:$E$83,2,FALSE))</f>
        <v/>
      </c>
      <c r="H85" s="102"/>
      <c r="I85" s="103" t="str">
        <f>IF(E85="","",TRUNC(YEARFRAC(E85,Variable!$B$9)))</f>
        <v/>
      </c>
      <c r="J85" s="104" t="str">
        <f t="shared" si="13"/>
        <v/>
      </c>
      <c r="K85" s="105"/>
      <c r="L85" s="106"/>
      <c r="M85" s="106"/>
      <c r="N85" s="106"/>
      <c r="O85" s="106"/>
      <c r="P85" s="106"/>
      <c r="Q85" s="106"/>
      <c r="R85" s="107"/>
      <c r="S85" s="107"/>
      <c r="T85" s="107"/>
      <c r="U85" s="107"/>
      <c r="V85" s="107"/>
      <c r="W85" s="107"/>
      <c r="X85" s="107"/>
      <c r="Y85" s="107"/>
      <c r="Z85" s="108"/>
      <c r="AA85" s="45"/>
      <c r="AB85" s="173"/>
      <c r="AC85" s="173"/>
      <c r="AD85" s="45"/>
      <c r="AE85" s="109">
        <f t="shared" si="14"/>
        <v>0</v>
      </c>
      <c r="AF85" s="34"/>
      <c r="AG85" s="25"/>
      <c r="AH85" s="111">
        <f>COUNTIF(B85,"&lt;&gt;"&amp;"")*IF(Z85="ja",Variable!$B$5,Variable!$B$6)</f>
        <v>0</v>
      </c>
      <c r="AI85" s="111"/>
      <c r="AJ85" s="112">
        <f t="shared" si="15"/>
        <v>0</v>
      </c>
      <c r="AK85" s="112">
        <f t="shared" si="16"/>
        <v>0</v>
      </c>
      <c r="AL85" s="111"/>
      <c r="AM85" s="111">
        <f t="shared" si="17"/>
        <v>0</v>
      </c>
      <c r="AN85" s="111">
        <f t="shared" si="18"/>
        <v>0</v>
      </c>
      <c r="AO85" s="56"/>
    </row>
    <row r="86" spans="1:41" ht="15" customHeight="1" x14ac:dyDescent="0.25">
      <c r="A86" s="110">
        <f t="shared" si="12"/>
        <v>78</v>
      </c>
      <c r="B86" s="56"/>
      <c r="C86" s="57"/>
      <c r="D86" s="45"/>
      <c r="E86" s="58"/>
      <c r="F86" s="103" t="str">
        <f>IF(E86="","",TRUNC(YEARFRAC(E86,Variable!$B$4)))</f>
        <v/>
      </c>
      <c r="G86" s="103" t="str">
        <f>IF(F86="","",VLOOKUP(F86,Variable!$D$4:$E$83,2,FALSE))</f>
        <v/>
      </c>
      <c r="H86" s="102"/>
      <c r="I86" s="103" t="str">
        <f>IF(E86="","",TRUNC(YEARFRAC(E86,Variable!$B$9)))</f>
        <v/>
      </c>
      <c r="J86" s="104" t="str">
        <f t="shared" si="13"/>
        <v/>
      </c>
      <c r="K86" s="105"/>
      <c r="L86" s="106"/>
      <c r="M86" s="106"/>
      <c r="N86" s="106"/>
      <c r="O86" s="106"/>
      <c r="P86" s="106"/>
      <c r="Q86" s="106"/>
      <c r="R86" s="107"/>
      <c r="S86" s="107"/>
      <c r="T86" s="107"/>
      <c r="U86" s="107"/>
      <c r="V86" s="107"/>
      <c r="W86" s="107"/>
      <c r="X86" s="107"/>
      <c r="Y86" s="107"/>
      <c r="Z86" s="108"/>
      <c r="AA86" s="45"/>
      <c r="AB86" s="173"/>
      <c r="AC86" s="173"/>
      <c r="AD86" s="45"/>
      <c r="AE86" s="109">
        <f t="shared" si="14"/>
        <v>0</v>
      </c>
      <c r="AF86" s="34"/>
      <c r="AG86" s="25"/>
      <c r="AH86" s="111">
        <f>COUNTIF(B86,"&lt;&gt;"&amp;"")*IF(Z86="ja",Variable!$B$5,Variable!$B$6)</f>
        <v>0</v>
      </c>
      <c r="AI86" s="111"/>
      <c r="AJ86" s="112">
        <f t="shared" si="15"/>
        <v>0</v>
      </c>
      <c r="AK86" s="112">
        <f t="shared" si="16"/>
        <v>0</v>
      </c>
      <c r="AL86" s="111"/>
      <c r="AM86" s="111">
        <f t="shared" si="17"/>
        <v>0</v>
      </c>
      <c r="AN86" s="111">
        <f t="shared" si="18"/>
        <v>0</v>
      </c>
      <c r="AO86" s="56"/>
    </row>
    <row r="87" spans="1:41" ht="15" customHeight="1" x14ac:dyDescent="0.25">
      <c r="A87" s="110">
        <f t="shared" si="12"/>
        <v>79</v>
      </c>
      <c r="B87" s="56"/>
      <c r="C87" s="57"/>
      <c r="D87" s="45"/>
      <c r="E87" s="58"/>
      <c r="F87" s="103" t="str">
        <f>IF(E87="","",TRUNC(YEARFRAC(E87,Variable!$B$4)))</f>
        <v/>
      </c>
      <c r="G87" s="103" t="str">
        <f>IF(F87="","",VLOOKUP(F87,Variable!$D$4:$E$83,2,FALSE))</f>
        <v/>
      </c>
      <c r="H87" s="102"/>
      <c r="I87" s="103" t="str">
        <f>IF(E87="","",TRUNC(YEARFRAC(E87,Variable!$B$9)))</f>
        <v/>
      </c>
      <c r="J87" s="104" t="str">
        <f t="shared" si="13"/>
        <v/>
      </c>
      <c r="K87" s="105"/>
      <c r="L87" s="106"/>
      <c r="M87" s="106"/>
      <c r="N87" s="106"/>
      <c r="O87" s="106"/>
      <c r="P87" s="106"/>
      <c r="Q87" s="106"/>
      <c r="R87" s="107"/>
      <c r="S87" s="107"/>
      <c r="T87" s="107"/>
      <c r="U87" s="107"/>
      <c r="V87" s="107"/>
      <c r="W87" s="107"/>
      <c r="X87" s="107"/>
      <c r="Y87" s="107"/>
      <c r="Z87" s="108"/>
      <c r="AA87" s="45"/>
      <c r="AB87" s="173"/>
      <c r="AC87" s="173"/>
      <c r="AD87" s="45"/>
      <c r="AE87" s="109">
        <f t="shared" si="14"/>
        <v>0</v>
      </c>
      <c r="AF87" s="34"/>
      <c r="AG87" s="25"/>
      <c r="AH87" s="111">
        <f>COUNTIF(B87,"&lt;&gt;"&amp;"")*IF(Z87="ja",Variable!$B$5,Variable!$B$6)</f>
        <v>0</v>
      </c>
      <c r="AI87" s="111"/>
      <c r="AJ87" s="112">
        <f t="shared" si="15"/>
        <v>0</v>
      </c>
      <c r="AK87" s="112">
        <f t="shared" si="16"/>
        <v>0</v>
      </c>
      <c r="AL87" s="111"/>
      <c r="AM87" s="111">
        <f t="shared" si="17"/>
        <v>0</v>
      </c>
      <c r="AN87" s="111">
        <f t="shared" si="18"/>
        <v>0</v>
      </c>
      <c r="AO87" s="56"/>
    </row>
    <row r="88" spans="1:41" ht="15" customHeight="1" x14ac:dyDescent="0.25">
      <c r="A88" s="110">
        <f t="shared" si="12"/>
        <v>80</v>
      </c>
      <c r="B88" s="56"/>
      <c r="C88" s="57"/>
      <c r="D88" s="45"/>
      <c r="E88" s="58"/>
      <c r="F88" s="103" t="str">
        <f>IF(E88="","",TRUNC(YEARFRAC(E88,Variable!$B$4)))</f>
        <v/>
      </c>
      <c r="G88" s="103" t="str">
        <f>IF(F88="","",VLOOKUP(F88,Variable!$D$4:$E$83,2,FALSE))</f>
        <v/>
      </c>
      <c r="H88" s="102"/>
      <c r="I88" s="103" t="str">
        <f>IF(E88="","",TRUNC(YEARFRAC(E88,Variable!$B$9)))</f>
        <v/>
      </c>
      <c r="J88" s="104" t="str">
        <f t="shared" si="13"/>
        <v/>
      </c>
      <c r="K88" s="105"/>
      <c r="L88" s="106"/>
      <c r="M88" s="106"/>
      <c r="N88" s="106"/>
      <c r="O88" s="106"/>
      <c r="P88" s="106"/>
      <c r="Q88" s="106"/>
      <c r="R88" s="107"/>
      <c r="S88" s="107"/>
      <c r="T88" s="107"/>
      <c r="U88" s="107"/>
      <c r="V88" s="107"/>
      <c r="W88" s="107"/>
      <c r="X88" s="107"/>
      <c r="Y88" s="107"/>
      <c r="Z88" s="108"/>
      <c r="AA88" s="45"/>
      <c r="AB88" s="173"/>
      <c r="AC88" s="173"/>
      <c r="AD88" s="45"/>
      <c r="AE88" s="109">
        <f t="shared" si="14"/>
        <v>0</v>
      </c>
      <c r="AF88" s="34"/>
      <c r="AG88" s="25"/>
      <c r="AH88" s="111">
        <f>COUNTIF(B88,"&lt;&gt;"&amp;"")*IF(Z88="ja",Variable!$B$5,Variable!$B$6)</f>
        <v>0</v>
      </c>
      <c r="AI88" s="111"/>
      <c r="AJ88" s="112">
        <f t="shared" si="15"/>
        <v>0</v>
      </c>
      <c r="AK88" s="112">
        <f t="shared" si="16"/>
        <v>0</v>
      </c>
      <c r="AL88" s="111"/>
      <c r="AM88" s="111">
        <f t="shared" si="17"/>
        <v>0</v>
      </c>
      <c r="AN88" s="111">
        <f t="shared" si="18"/>
        <v>0</v>
      </c>
      <c r="AO88" s="56"/>
    </row>
    <row r="89" spans="1:41" ht="15" customHeight="1" x14ac:dyDescent="0.25">
      <c r="A89" s="110">
        <f t="shared" si="12"/>
        <v>81</v>
      </c>
      <c r="B89" s="56"/>
      <c r="C89" s="57"/>
      <c r="D89" s="45"/>
      <c r="E89" s="58"/>
      <c r="F89" s="103" t="str">
        <f>IF(E89="","",TRUNC(YEARFRAC(E89,Variable!$B$4)))</f>
        <v/>
      </c>
      <c r="G89" s="103" t="str">
        <f>IF(F89="","",VLOOKUP(F89,Variable!$D$4:$E$83,2,FALSE))</f>
        <v/>
      </c>
      <c r="H89" s="102"/>
      <c r="I89" s="103" t="str">
        <f>IF(E89="","",TRUNC(YEARFRAC(E89,Variable!$B$9)))</f>
        <v/>
      </c>
      <c r="J89" s="104" t="str">
        <f t="shared" si="13"/>
        <v/>
      </c>
      <c r="K89" s="105"/>
      <c r="L89" s="106"/>
      <c r="M89" s="106"/>
      <c r="N89" s="106"/>
      <c r="O89" s="106"/>
      <c r="P89" s="106"/>
      <c r="Q89" s="106"/>
      <c r="R89" s="107"/>
      <c r="S89" s="107"/>
      <c r="T89" s="107"/>
      <c r="U89" s="107"/>
      <c r="V89" s="107"/>
      <c r="W89" s="107"/>
      <c r="X89" s="107"/>
      <c r="Y89" s="107"/>
      <c r="Z89" s="108"/>
      <c r="AA89" s="45"/>
      <c r="AB89" s="173"/>
      <c r="AC89" s="173"/>
      <c r="AD89" s="45"/>
      <c r="AE89" s="109">
        <f t="shared" si="14"/>
        <v>0</v>
      </c>
      <c r="AF89" s="34"/>
      <c r="AG89" s="25"/>
      <c r="AH89" s="111">
        <f>COUNTIF(B89,"&lt;&gt;"&amp;"")*IF(Z89="ja",Variable!$B$5,Variable!$B$6)</f>
        <v>0</v>
      </c>
      <c r="AI89" s="111"/>
      <c r="AJ89" s="112">
        <f t="shared" si="15"/>
        <v>0</v>
      </c>
      <c r="AK89" s="112">
        <f t="shared" si="16"/>
        <v>0</v>
      </c>
      <c r="AL89" s="111"/>
      <c r="AM89" s="111">
        <f t="shared" si="17"/>
        <v>0</v>
      </c>
      <c r="AN89" s="111">
        <f t="shared" si="18"/>
        <v>0</v>
      </c>
      <c r="AO89" s="56"/>
    </row>
    <row r="90" spans="1:41" ht="15" customHeight="1" x14ac:dyDescent="0.25">
      <c r="A90" s="110">
        <f t="shared" si="12"/>
        <v>82</v>
      </c>
      <c r="B90" s="56"/>
      <c r="C90" s="57"/>
      <c r="D90" s="45"/>
      <c r="E90" s="58"/>
      <c r="F90" s="103" t="str">
        <f>IF(E90="","",TRUNC(YEARFRAC(E90,Variable!$B$4)))</f>
        <v/>
      </c>
      <c r="G90" s="103" t="str">
        <f>IF(F90="","",VLOOKUP(F90,Variable!$D$4:$E$83,2,FALSE))</f>
        <v/>
      </c>
      <c r="H90" s="102"/>
      <c r="I90" s="103" t="str">
        <f>IF(E90="","",TRUNC(YEARFRAC(E90,Variable!$B$9)))</f>
        <v/>
      </c>
      <c r="J90" s="104" t="str">
        <f t="shared" si="13"/>
        <v/>
      </c>
      <c r="K90" s="105"/>
      <c r="L90" s="106"/>
      <c r="M90" s="106"/>
      <c r="N90" s="106"/>
      <c r="O90" s="106"/>
      <c r="P90" s="106"/>
      <c r="Q90" s="106"/>
      <c r="R90" s="107"/>
      <c r="S90" s="107"/>
      <c r="T90" s="107"/>
      <c r="U90" s="107"/>
      <c r="V90" s="107"/>
      <c r="W90" s="107"/>
      <c r="X90" s="107"/>
      <c r="Y90" s="107"/>
      <c r="Z90" s="108"/>
      <c r="AA90" s="45"/>
      <c r="AB90" s="173"/>
      <c r="AC90" s="173"/>
      <c r="AD90" s="45"/>
      <c r="AE90" s="109">
        <f t="shared" si="14"/>
        <v>0</v>
      </c>
      <c r="AF90" s="34"/>
      <c r="AG90" s="25"/>
      <c r="AH90" s="111">
        <f>COUNTIF(B90,"&lt;&gt;"&amp;"")*IF(Z90="ja",Variable!$B$5,Variable!$B$6)</f>
        <v>0</v>
      </c>
      <c r="AI90" s="111"/>
      <c r="AJ90" s="112">
        <f t="shared" si="15"/>
        <v>0</v>
      </c>
      <c r="AK90" s="112">
        <f t="shared" si="16"/>
        <v>0</v>
      </c>
      <c r="AL90" s="111"/>
      <c r="AM90" s="111">
        <f t="shared" si="17"/>
        <v>0</v>
      </c>
      <c r="AN90" s="111">
        <f t="shared" si="18"/>
        <v>0</v>
      </c>
      <c r="AO90" s="56"/>
    </row>
    <row r="91" spans="1:41" ht="15" customHeight="1" x14ac:dyDescent="0.25">
      <c r="A91" s="110">
        <f t="shared" si="12"/>
        <v>83</v>
      </c>
      <c r="B91" s="56"/>
      <c r="C91" s="57"/>
      <c r="D91" s="45"/>
      <c r="E91" s="58"/>
      <c r="F91" s="103" t="str">
        <f>IF(E91="","",TRUNC(YEARFRAC(E91,Variable!$B$4)))</f>
        <v/>
      </c>
      <c r="G91" s="103" t="str">
        <f>IF(F91="","",VLOOKUP(F91,Variable!$D$4:$E$83,2,FALSE))</f>
        <v/>
      </c>
      <c r="H91" s="102"/>
      <c r="I91" s="103" t="str">
        <f>IF(E91="","",TRUNC(YEARFRAC(E91,Variable!$B$9)))</f>
        <v/>
      </c>
      <c r="J91" s="104" t="str">
        <f t="shared" si="13"/>
        <v/>
      </c>
      <c r="K91" s="105"/>
      <c r="L91" s="106"/>
      <c r="M91" s="106"/>
      <c r="N91" s="106"/>
      <c r="O91" s="106"/>
      <c r="P91" s="106"/>
      <c r="Q91" s="106"/>
      <c r="R91" s="107"/>
      <c r="S91" s="107"/>
      <c r="T91" s="107"/>
      <c r="U91" s="107"/>
      <c r="V91" s="107"/>
      <c r="W91" s="107"/>
      <c r="X91" s="107"/>
      <c r="Y91" s="107"/>
      <c r="Z91" s="108"/>
      <c r="AA91" s="45"/>
      <c r="AB91" s="173"/>
      <c r="AC91" s="173"/>
      <c r="AD91" s="45"/>
      <c r="AE91" s="109">
        <f t="shared" si="14"/>
        <v>0</v>
      </c>
      <c r="AF91" s="34"/>
      <c r="AG91" s="25"/>
      <c r="AH91" s="111">
        <f>COUNTIF(B91,"&lt;&gt;"&amp;"")*IF(Z91="ja",Variable!$B$5,Variable!$B$6)</f>
        <v>0</v>
      </c>
      <c r="AI91" s="111"/>
      <c r="AJ91" s="112">
        <f t="shared" si="15"/>
        <v>0</v>
      </c>
      <c r="AK91" s="112">
        <f t="shared" si="16"/>
        <v>0</v>
      </c>
      <c r="AL91" s="111"/>
      <c r="AM91" s="111">
        <f t="shared" si="17"/>
        <v>0</v>
      </c>
      <c r="AN91" s="111">
        <f t="shared" si="18"/>
        <v>0</v>
      </c>
      <c r="AO91" s="56"/>
    </row>
    <row r="92" spans="1:41" ht="15" customHeight="1" x14ac:dyDescent="0.25">
      <c r="A92" s="110">
        <f t="shared" si="12"/>
        <v>84</v>
      </c>
      <c r="B92" s="56"/>
      <c r="C92" s="57"/>
      <c r="D92" s="45"/>
      <c r="E92" s="58"/>
      <c r="F92" s="103" t="str">
        <f>IF(E92="","",TRUNC(YEARFRAC(E92,Variable!$B$4)))</f>
        <v/>
      </c>
      <c r="G92" s="103" t="str">
        <f>IF(F92="","",VLOOKUP(F92,Variable!$D$4:$E$83,2,FALSE))</f>
        <v/>
      </c>
      <c r="H92" s="102"/>
      <c r="I92" s="103" t="str">
        <f>IF(E92="","",TRUNC(YEARFRAC(E92,Variable!$B$9)))</f>
        <v/>
      </c>
      <c r="J92" s="104" t="str">
        <f t="shared" si="13"/>
        <v/>
      </c>
      <c r="K92" s="105"/>
      <c r="L92" s="106"/>
      <c r="M92" s="106"/>
      <c r="N92" s="106"/>
      <c r="O92" s="106"/>
      <c r="P92" s="106"/>
      <c r="Q92" s="106"/>
      <c r="R92" s="107"/>
      <c r="S92" s="107"/>
      <c r="T92" s="107"/>
      <c r="U92" s="107"/>
      <c r="V92" s="107"/>
      <c r="W92" s="107"/>
      <c r="X92" s="107"/>
      <c r="Y92" s="107"/>
      <c r="Z92" s="108"/>
      <c r="AA92" s="45"/>
      <c r="AB92" s="173"/>
      <c r="AC92" s="173"/>
      <c r="AD92" s="45"/>
      <c r="AE92" s="109">
        <f t="shared" si="14"/>
        <v>0</v>
      </c>
      <c r="AF92" s="34"/>
      <c r="AG92" s="25"/>
      <c r="AH92" s="111">
        <f>COUNTIF(B92,"&lt;&gt;"&amp;"")*IF(Z92="ja",Variable!$B$5,Variable!$B$6)</f>
        <v>0</v>
      </c>
      <c r="AI92" s="111"/>
      <c r="AJ92" s="112">
        <f t="shared" si="15"/>
        <v>0</v>
      </c>
      <c r="AK92" s="112">
        <f t="shared" si="16"/>
        <v>0</v>
      </c>
      <c r="AL92" s="111"/>
      <c r="AM92" s="111">
        <f t="shared" si="17"/>
        <v>0</v>
      </c>
      <c r="AN92" s="111">
        <f t="shared" si="18"/>
        <v>0</v>
      </c>
      <c r="AO92" s="56"/>
    </row>
    <row r="93" spans="1:41" ht="15" customHeight="1" x14ac:dyDescent="0.25">
      <c r="A93" s="110">
        <f t="shared" si="12"/>
        <v>85</v>
      </c>
      <c r="B93" s="56"/>
      <c r="C93" s="57"/>
      <c r="D93" s="45"/>
      <c r="E93" s="58"/>
      <c r="F93" s="103" t="str">
        <f>IF(E93="","",TRUNC(YEARFRAC(E93,Variable!$B$4)))</f>
        <v/>
      </c>
      <c r="G93" s="103" t="str">
        <f>IF(F93="","",VLOOKUP(F93,Variable!$D$4:$E$83,2,FALSE))</f>
        <v/>
      </c>
      <c r="H93" s="102"/>
      <c r="I93" s="103" t="str">
        <f>IF(E93="","",TRUNC(YEARFRAC(E93,Variable!$B$9)))</f>
        <v/>
      </c>
      <c r="J93" s="104" t="str">
        <f t="shared" si="13"/>
        <v/>
      </c>
      <c r="K93" s="105"/>
      <c r="L93" s="106"/>
      <c r="M93" s="106"/>
      <c r="N93" s="106"/>
      <c r="O93" s="106"/>
      <c r="P93" s="106"/>
      <c r="Q93" s="106"/>
      <c r="R93" s="107"/>
      <c r="S93" s="107"/>
      <c r="T93" s="107"/>
      <c r="U93" s="107"/>
      <c r="V93" s="107"/>
      <c r="W93" s="107"/>
      <c r="X93" s="107"/>
      <c r="Y93" s="107"/>
      <c r="Z93" s="108"/>
      <c r="AA93" s="45"/>
      <c r="AB93" s="173"/>
      <c r="AC93" s="173"/>
      <c r="AD93" s="45"/>
      <c r="AE93" s="109">
        <f t="shared" si="14"/>
        <v>0</v>
      </c>
      <c r="AF93" s="34"/>
      <c r="AG93" s="25"/>
      <c r="AH93" s="111">
        <f>COUNTIF(B93,"&lt;&gt;"&amp;"")*IF(Z93="ja",Variable!$B$5,Variable!$B$6)</f>
        <v>0</v>
      </c>
      <c r="AI93" s="111"/>
      <c r="AJ93" s="112">
        <f t="shared" si="15"/>
        <v>0</v>
      </c>
      <c r="AK93" s="112">
        <f t="shared" si="16"/>
        <v>0</v>
      </c>
      <c r="AL93" s="111"/>
      <c r="AM93" s="111">
        <f t="shared" si="17"/>
        <v>0</v>
      </c>
      <c r="AN93" s="111">
        <f t="shared" si="18"/>
        <v>0</v>
      </c>
      <c r="AO93" s="56"/>
    </row>
    <row r="94" spans="1:41" ht="15" customHeight="1" x14ac:dyDescent="0.25">
      <c r="A94" s="110">
        <f t="shared" si="12"/>
        <v>86</v>
      </c>
      <c r="B94" s="56"/>
      <c r="C94" s="57"/>
      <c r="D94" s="45"/>
      <c r="E94" s="58"/>
      <c r="F94" s="103" t="str">
        <f>IF(E94="","",TRUNC(YEARFRAC(E94,Variable!$B$4)))</f>
        <v/>
      </c>
      <c r="G94" s="103" t="str">
        <f>IF(F94="","",VLOOKUP(F94,Variable!$D$4:$E$83,2,FALSE))</f>
        <v/>
      </c>
      <c r="H94" s="102"/>
      <c r="I94" s="103" t="str">
        <f>IF(E94="","",TRUNC(YEARFRAC(E94,Variable!$B$9)))</f>
        <v/>
      </c>
      <c r="J94" s="104" t="str">
        <f t="shared" si="13"/>
        <v/>
      </c>
      <c r="K94" s="105"/>
      <c r="L94" s="106"/>
      <c r="M94" s="106"/>
      <c r="N94" s="106"/>
      <c r="O94" s="106"/>
      <c r="P94" s="106"/>
      <c r="Q94" s="106"/>
      <c r="R94" s="107"/>
      <c r="S94" s="107"/>
      <c r="T94" s="107"/>
      <c r="U94" s="107"/>
      <c r="V94" s="107"/>
      <c r="W94" s="107"/>
      <c r="X94" s="107"/>
      <c r="Y94" s="107"/>
      <c r="Z94" s="108"/>
      <c r="AA94" s="45"/>
      <c r="AB94" s="173"/>
      <c r="AC94" s="173"/>
      <c r="AD94" s="45"/>
      <c r="AE94" s="109">
        <f t="shared" si="14"/>
        <v>0</v>
      </c>
      <c r="AF94" s="34"/>
      <c r="AG94" s="25"/>
      <c r="AH94" s="111">
        <f>COUNTIF(B94,"&lt;&gt;"&amp;"")*IF(Z94="ja",Variable!$B$5,Variable!$B$6)</f>
        <v>0</v>
      </c>
      <c r="AI94" s="111"/>
      <c r="AJ94" s="112">
        <f t="shared" si="15"/>
        <v>0</v>
      </c>
      <c r="AK94" s="112">
        <f t="shared" si="16"/>
        <v>0</v>
      </c>
      <c r="AL94" s="111"/>
      <c r="AM94" s="111">
        <f t="shared" si="17"/>
        <v>0</v>
      </c>
      <c r="AN94" s="111">
        <f t="shared" si="18"/>
        <v>0</v>
      </c>
      <c r="AO94" s="56"/>
    </row>
    <row r="95" spans="1:41" ht="15" customHeight="1" x14ac:dyDescent="0.25">
      <c r="A95" s="110">
        <f t="shared" si="12"/>
        <v>87</v>
      </c>
      <c r="B95" s="56"/>
      <c r="C95" s="57"/>
      <c r="D95" s="45"/>
      <c r="E95" s="58"/>
      <c r="F95" s="103" t="str">
        <f>IF(E95="","",TRUNC(YEARFRAC(E95,Variable!$B$4)))</f>
        <v/>
      </c>
      <c r="G95" s="103" t="str">
        <f>IF(F95="","",VLOOKUP(F95,Variable!$D$4:$E$83,2,FALSE))</f>
        <v/>
      </c>
      <c r="H95" s="102"/>
      <c r="I95" s="103" t="str">
        <f>IF(E95="","",TRUNC(YEARFRAC(E95,Variable!$B$9)))</f>
        <v/>
      </c>
      <c r="J95" s="104" t="str">
        <f t="shared" si="13"/>
        <v/>
      </c>
      <c r="K95" s="105"/>
      <c r="L95" s="106"/>
      <c r="M95" s="106"/>
      <c r="N95" s="106"/>
      <c r="O95" s="106"/>
      <c r="P95" s="106"/>
      <c r="Q95" s="106"/>
      <c r="R95" s="107"/>
      <c r="S95" s="107"/>
      <c r="T95" s="107"/>
      <c r="U95" s="107"/>
      <c r="V95" s="107"/>
      <c r="W95" s="107"/>
      <c r="X95" s="107"/>
      <c r="Y95" s="107"/>
      <c r="Z95" s="108"/>
      <c r="AA95" s="45"/>
      <c r="AB95" s="173"/>
      <c r="AC95" s="173"/>
      <c r="AD95" s="45"/>
      <c r="AE95" s="109">
        <f t="shared" si="14"/>
        <v>0</v>
      </c>
      <c r="AF95" s="34"/>
      <c r="AG95" s="25"/>
      <c r="AH95" s="111">
        <f>COUNTIF(B95,"&lt;&gt;"&amp;"")*IF(Z95="ja",Variable!$B$5,Variable!$B$6)</f>
        <v>0</v>
      </c>
      <c r="AI95" s="111"/>
      <c r="AJ95" s="112">
        <f t="shared" si="15"/>
        <v>0</v>
      </c>
      <c r="AK95" s="112">
        <f t="shared" si="16"/>
        <v>0</v>
      </c>
      <c r="AL95" s="111"/>
      <c r="AM95" s="111">
        <f t="shared" si="17"/>
        <v>0</v>
      </c>
      <c r="AN95" s="111">
        <f t="shared" si="18"/>
        <v>0</v>
      </c>
      <c r="AO95" s="56"/>
    </row>
    <row r="96" spans="1:41" ht="15" customHeight="1" x14ac:dyDescent="0.25">
      <c r="A96" s="110">
        <f t="shared" si="12"/>
        <v>88</v>
      </c>
      <c r="B96" s="56"/>
      <c r="C96" s="57"/>
      <c r="D96" s="45"/>
      <c r="E96" s="58"/>
      <c r="F96" s="103" t="str">
        <f>IF(E96="","",TRUNC(YEARFRAC(E96,Variable!$B$4)))</f>
        <v/>
      </c>
      <c r="G96" s="103" t="str">
        <f>IF(F96="","",VLOOKUP(F96,Variable!$D$4:$E$83,2,FALSE))</f>
        <v/>
      </c>
      <c r="H96" s="102"/>
      <c r="I96" s="103" t="str">
        <f>IF(E96="","",TRUNC(YEARFRAC(E96,Variable!$B$9)))</f>
        <v/>
      </c>
      <c r="J96" s="104" t="str">
        <f t="shared" si="13"/>
        <v/>
      </c>
      <c r="K96" s="105"/>
      <c r="L96" s="106"/>
      <c r="M96" s="106"/>
      <c r="N96" s="106"/>
      <c r="O96" s="106"/>
      <c r="P96" s="106"/>
      <c r="Q96" s="106"/>
      <c r="R96" s="107"/>
      <c r="S96" s="107"/>
      <c r="T96" s="107"/>
      <c r="U96" s="107"/>
      <c r="V96" s="107"/>
      <c r="W96" s="107"/>
      <c r="X96" s="107"/>
      <c r="Y96" s="107"/>
      <c r="Z96" s="108"/>
      <c r="AA96" s="45"/>
      <c r="AB96" s="173"/>
      <c r="AC96" s="173"/>
      <c r="AD96" s="45"/>
      <c r="AE96" s="109">
        <f t="shared" si="14"/>
        <v>0</v>
      </c>
      <c r="AF96" s="34"/>
      <c r="AG96" s="25"/>
      <c r="AH96" s="111">
        <f>COUNTIF(B96,"&lt;&gt;"&amp;"")*IF(Z96="ja",Variable!$B$5,Variable!$B$6)</f>
        <v>0</v>
      </c>
      <c r="AI96" s="111"/>
      <c r="AJ96" s="112">
        <f t="shared" si="15"/>
        <v>0</v>
      </c>
      <c r="AK96" s="112">
        <f t="shared" si="16"/>
        <v>0</v>
      </c>
      <c r="AL96" s="111"/>
      <c r="AM96" s="111">
        <f t="shared" si="17"/>
        <v>0</v>
      </c>
      <c r="AN96" s="111">
        <f t="shared" si="18"/>
        <v>0</v>
      </c>
      <c r="AO96" s="56"/>
    </row>
    <row r="97" spans="1:41" ht="15" customHeight="1" x14ac:dyDescent="0.25">
      <c r="A97" s="110">
        <f t="shared" si="12"/>
        <v>89</v>
      </c>
      <c r="B97" s="56"/>
      <c r="C97" s="57"/>
      <c r="D97" s="45"/>
      <c r="E97" s="58"/>
      <c r="F97" s="103" t="str">
        <f>IF(E97="","",TRUNC(YEARFRAC(E97,Variable!$B$4)))</f>
        <v/>
      </c>
      <c r="G97" s="103" t="str">
        <f>IF(F97="","",VLOOKUP(F97,Variable!$D$4:$E$83,2,FALSE))</f>
        <v/>
      </c>
      <c r="H97" s="102"/>
      <c r="I97" s="103" t="str">
        <f>IF(E97="","",TRUNC(YEARFRAC(E97,Variable!$B$9)))</f>
        <v/>
      </c>
      <c r="J97" s="104" t="str">
        <f t="shared" si="13"/>
        <v/>
      </c>
      <c r="K97" s="105"/>
      <c r="L97" s="106"/>
      <c r="M97" s="106"/>
      <c r="N97" s="106"/>
      <c r="O97" s="106"/>
      <c r="P97" s="106"/>
      <c r="Q97" s="106"/>
      <c r="R97" s="107"/>
      <c r="S97" s="107"/>
      <c r="T97" s="107"/>
      <c r="U97" s="107"/>
      <c r="V97" s="107"/>
      <c r="W97" s="107"/>
      <c r="X97" s="107"/>
      <c r="Y97" s="107"/>
      <c r="Z97" s="108"/>
      <c r="AA97" s="45"/>
      <c r="AB97" s="173"/>
      <c r="AC97" s="173"/>
      <c r="AD97" s="45"/>
      <c r="AE97" s="109">
        <f t="shared" si="14"/>
        <v>0</v>
      </c>
      <c r="AF97" s="34"/>
      <c r="AG97" s="25"/>
      <c r="AH97" s="111">
        <f>COUNTIF(B97,"&lt;&gt;"&amp;"")*IF(Z97="ja",Variable!$B$5,Variable!$B$6)</f>
        <v>0</v>
      </c>
      <c r="AI97" s="111"/>
      <c r="AJ97" s="112">
        <f t="shared" si="15"/>
        <v>0</v>
      </c>
      <c r="AK97" s="112">
        <f t="shared" si="16"/>
        <v>0</v>
      </c>
      <c r="AL97" s="111"/>
      <c r="AM97" s="111">
        <f t="shared" si="17"/>
        <v>0</v>
      </c>
      <c r="AN97" s="111">
        <f t="shared" si="18"/>
        <v>0</v>
      </c>
      <c r="AO97" s="56"/>
    </row>
    <row r="98" spans="1:41" ht="15" customHeight="1" x14ac:dyDescent="0.25">
      <c r="A98" s="110">
        <f t="shared" si="12"/>
        <v>90</v>
      </c>
      <c r="B98" s="56"/>
      <c r="C98" s="57"/>
      <c r="D98" s="45"/>
      <c r="E98" s="58"/>
      <c r="F98" s="103" t="str">
        <f>IF(E98="","",TRUNC(YEARFRAC(E98,Variable!$B$4)))</f>
        <v/>
      </c>
      <c r="G98" s="103" t="str">
        <f>IF(F98="","",VLOOKUP(F98,Variable!$D$4:$E$83,2,FALSE))</f>
        <v/>
      </c>
      <c r="H98" s="102"/>
      <c r="I98" s="103" t="str">
        <f>IF(E98="","",TRUNC(YEARFRAC(E98,Variable!$B$9)))</f>
        <v/>
      </c>
      <c r="J98" s="104" t="str">
        <f t="shared" si="13"/>
        <v/>
      </c>
      <c r="K98" s="105"/>
      <c r="L98" s="106"/>
      <c r="M98" s="106"/>
      <c r="N98" s="106"/>
      <c r="O98" s="106"/>
      <c r="P98" s="106"/>
      <c r="Q98" s="106"/>
      <c r="R98" s="107"/>
      <c r="S98" s="107"/>
      <c r="T98" s="107"/>
      <c r="U98" s="107"/>
      <c r="V98" s="107"/>
      <c r="W98" s="107"/>
      <c r="X98" s="107"/>
      <c r="Y98" s="107"/>
      <c r="Z98" s="108"/>
      <c r="AA98" s="45"/>
      <c r="AB98" s="173"/>
      <c r="AC98" s="173"/>
      <c r="AD98" s="45"/>
      <c r="AE98" s="109">
        <f t="shared" si="14"/>
        <v>0</v>
      </c>
      <c r="AF98" s="34"/>
      <c r="AG98" s="25"/>
      <c r="AH98" s="111">
        <f>COUNTIF(B98,"&lt;&gt;"&amp;"")*IF(Z98="ja",Variable!$B$5,Variable!$B$6)</f>
        <v>0</v>
      </c>
      <c r="AI98" s="111"/>
      <c r="AJ98" s="112">
        <f t="shared" si="15"/>
        <v>0</v>
      </c>
      <c r="AK98" s="112">
        <f t="shared" si="16"/>
        <v>0</v>
      </c>
      <c r="AL98" s="111"/>
      <c r="AM98" s="111">
        <f t="shared" si="17"/>
        <v>0</v>
      </c>
      <c r="AN98" s="111">
        <f t="shared" si="18"/>
        <v>0</v>
      </c>
      <c r="AO98" s="56"/>
    </row>
    <row r="99" spans="1:41" ht="15" customHeight="1" x14ac:dyDescent="0.25">
      <c r="A99" s="110">
        <f t="shared" si="12"/>
        <v>91</v>
      </c>
      <c r="B99" s="56"/>
      <c r="C99" s="57"/>
      <c r="D99" s="45"/>
      <c r="E99" s="58"/>
      <c r="F99" s="103" t="str">
        <f>IF(E99="","",TRUNC(YEARFRAC(E99,Variable!$B$4)))</f>
        <v/>
      </c>
      <c r="G99" s="103" t="str">
        <f>IF(F99="","",VLOOKUP(F99,Variable!$D$4:$E$83,2,FALSE))</f>
        <v/>
      </c>
      <c r="H99" s="102"/>
      <c r="I99" s="103" t="str">
        <f>IF(E99="","",TRUNC(YEARFRAC(E99,Variable!$B$9)))</f>
        <v/>
      </c>
      <c r="J99" s="104" t="str">
        <f t="shared" si="13"/>
        <v/>
      </c>
      <c r="K99" s="105"/>
      <c r="L99" s="106"/>
      <c r="M99" s="106"/>
      <c r="N99" s="106"/>
      <c r="O99" s="106"/>
      <c r="P99" s="106"/>
      <c r="Q99" s="106"/>
      <c r="R99" s="107"/>
      <c r="S99" s="107"/>
      <c r="T99" s="107"/>
      <c r="U99" s="107"/>
      <c r="V99" s="107"/>
      <c r="W99" s="107"/>
      <c r="X99" s="107"/>
      <c r="Y99" s="107"/>
      <c r="Z99" s="108"/>
      <c r="AA99" s="45"/>
      <c r="AB99" s="173"/>
      <c r="AC99" s="173"/>
      <c r="AD99" s="45"/>
      <c r="AE99" s="109">
        <f t="shared" si="14"/>
        <v>0</v>
      </c>
      <c r="AF99" s="34"/>
      <c r="AG99" s="25"/>
      <c r="AH99" s="111">
        <f>COUNTIF(B99,"&lt;&gt;"&amp;"")*IF(Z99="ja",Variable!$B$5,Variable!$B$6)</f>
        <v>0</v>
      </c>
      <c r="AI99" s="111"/>
      <c r="AJ99" s="112">
        <f t="shared" si="15"/>
        <v>0</v>
      </c>
      <c r="AK99" s="112">
        <f t="shared" si="16"/>
        <v>0</v>
      </c>
      <c r="AL99" s="111"/>
      <c r="AM99" s="111">
        <f t="shared" si="17"/>
        <v>0</v>
      </c>
      <c r="AN99" s="111">
        <f t="shared" si="18"/>
        <v>0</v>
      </c>
      <c r="AO99" s="56"/>
    </row>
    <row r="100" spans="1:41" ht="15" customHeight="1" x14ac:dyDescent="0.25">
      <c r="A100" s="110">
        <f t="shared" si="12"/>
        <v>92</v>
      </c>
      <c r="B100" s="56"/>
      <c r="C100" s="57"/>
      <c r="D100" s="45"/>
      <c r="E100" s="58"/>
      <c r="F100" s="103" t="str">
        <f>IF(E100="","",TRUNC(YEARFRAC(E100,Variable!$B$4)))</f>
        <v/>
      </c>
      <c r="G100" s="103" t="str">
        <f>IF(F100="","",VLOOKUP(F100,Variable!$D$4:$E$83,2,FALSE))</f>
        <v/>
      </c>
      <c r="H100" s="102"/>
      <c r="I100" s="103" t="str">
        <f>IF(E100="","",TRUNC(YEARFRAC(E100,Variable!$B$9)))</f>
        <v/>
      </c>
      <c r="J100" s="104" t="str">
        <f t="shared" si="13"/>
        <v/>
      </c>
      <c r="K100" s="105"/>
      <c r="L100" s="106"/>
      <c r="M100" s="106"/>
      <c r="N100" s="106"/>
      <c r="O100" s="106"/>
      <c r="P100" s="106"/>
      <c r="Q100" s="106"/>
      <c r="R100" s="107"/>
      <c r="S100" s="107"/>
      <c r="T100" s="107"/>
      <c r="U100" s="107"/>
      <c r="V100" s="107"/>
      <c r="W100" s="107"/>
      <c r="X100" s="107"/>
      <c r="Y100" s="107"/>
      <c r="Z100" s="108"/>
      <c r="AA100" s="45"/>
      <c r="AB100" s="173"/>
      <c r="AC100" s="173"/>
      <c r="AD100" s="45"/>
      <c r="AE100" s="109">
        <f t="shared" si="14"/>
        <v>0</v>
      </c>
      <c r="AF100" s="34"/>
      <c r="AG100" s="25"/>
      <c r="AH100" s="111">
        <f>COUNTIF(B100,"&lt;&gt;"&amp;"")*IF(Z100="ja",Variable!$B$5,Variable!$B$6)</f>
        <v>0</v>
      </c>
      <c r="AI100" s="111"/>
      <c r="AJ100" s="112">
        <f t="shared" si="15"/>
        <v>0</v>
      </c>
      <c r="AK100" s="112">
        <f t="shared" si="16"/>
        <v>0</v>
      </c>
      <c r="AL100" s="111"/>
      <c r="AM100" s="111">
        <f t="shared" si="17"/>
        <v>0</v>
      </c>
      <c r="AN100" s="111">
        <f t="shared" si="18"/>
        <v>0</v>
      </c>
      <c r="AO100" s="56"/>
    </row>
    <row r="101" spans="1:41" ht="15" customHeight="1" x14ac:dyDescent="0.25">
      <c r="A101" s="110">
        <f t="shared" si="12"/>
        <v>93</v>
      </c>
      <c r="B101" s="56"/>
      <c r="C101" s="57"/>
      <c r="D101" s="45"/>
      <c r="E101" s="58"/>
      <c r="F101" s="103" t="str">
        <f>IF(E101="","",TRUNC(YEARFRAC(E101,Variable!$B$4)))</f>
        <v/>
      </c>
      <c r="G101" s="103" t="str">
        <f>IF(F101="","",VLOOKUP(F101,Variable!$D$4:$E$83,2,FALSE))</f>
        <v/>
      </c>
      <c r="H101" s="102"/>
      <c r="I101" s="103" t="str">
        <f>IF(E101="","",TRUNC(YEARFRAC(E101,Variable!$B$9)))</f>
        <v/>
      </c>
      <c r="J101" s="104" t="str">
        <f t="shared" si="13"/>
        <v/>
      </c>
      <c r="K101" s="105"/>
      <c r="L101" s="106"/>
      <c r="M101" s="106"/>
      <c r="N101" s="106"/>
      <c r="O101" s="106"/>
      <c r="P101" s="106"/>
      <c r="Q101" s="106"/>
      <c r="R101" s="107"/>
      <c r="S101" s="107"/>
      <c r="T101" s="107"/>
      <c r="U101" s="107"/>
      <c r="V101" s="107"/>
      <c r="W101" s="107"/>
      <c r="X101" s="107"/>
      <c r="Y101" s="107"/>
      <c r="Z101" s="108"/>
      <c r="AA101" s="45"/>
      <c r="AB101" s="173"/>
      <c r="AC101" s="173"/>
      <c r="AD101" s="45"/>
      <c r="AE101" s="109">
        <f t="shared" si="14"/>
        <v>0</v>
      </c>
      <c r="AF101" s="34"/>
      <c r="AG101" s="25"/>
      <c r="AH101" s="111">
        <f>COUNTIF(B101,"&lt;&gt;"&amp;"")*IF(Z101="ja",Variable!$B$5,Variable!$B$6)</f>
        <v>0</v>
      </c>
      <c r="AI101" s="111"/>
      <c r="AJ101" s="112">
        <f t="shared" si="15"/>
        <v>0</v>
      </c>
      <c r="AK101" s="112">
        <f t="shared" si="16"/>
        <v>0</v>
      </c>
      <c r="AL101" s="111"/>
      <c r="AM101" s="111">
        <f t="shared" si="17"/>
        <v>0</v>
      </c>
      <c r="AN101" s="111">
        <f t="shared" si="18"/>
        <v>0</v>
      </c>
      <c r="AO101" s="56"/>
    </row>
    <row r="102" spans="1:41" ht="15" customHeight="1" x14ac:dyDescent="0.25">
      <c r="A102" s="110">
        <f t="shared" si="12"/>
        <v>94</v>
      </c>
      <c r="B102" s="56"/>
      <c r="C102" s="57"/>
      <c r="D102" s="45"/>
      <c r="E102" s="58"/>
      <c r="F102" s="103" t="str">
        <f>IF(E102="","",TRUNC(YEARFRAC(E102,Variable!$B$4)))</f>
        <v/>
      </c>
      <c r="G102" s="103" t="str">
        <f>IF(F102="","",VLOOKUP(F102,Variable!$D$4:$E$83,2,FALSE))</f>
        <v/>
      </c>
      <c r="H102" s="102"/>
      <c r="I102" s="103" t="str">
        <f>IF(E102="","",TRUNC(YEARFRAC(E102,Variable!$B$9)))</f>
        <v/>
      </c>
      <c r="J102" s="104" t="str">
        <f t="shared" si="13"/>
        <v/>
      </c>
      <c r="K102" s="105"/>
      <c r="L102" s="106"/>
      <c r="M102" s="106"/>
      <c r="N102" s="106"/>
      <c r="O102" s="106"/>
      <c r="P102" s="106"/>
      <c r="Q102" s="106"/>
      <c r="R102" s="107"/>
      <c r="S102" s="107"/>
      <c r="T102" s="107"/>
      <c r="U102" s="107"/>
      <c r="V102" s="107"/>
      <c r="W102" s="107"/>
      <c r="X102" s="107"/>
      <c r="Y102" s="107"/>
      <c r="Z102" s="108"/>
      <c r="AA102" s="45"/>
      <c r="AB102" s="173"/>
      <c r="AC102" s="173"/>
      <c r="AD102" s="45"/>
      <c r="AE102" s="109">
        <f t="shared" si="14"/>
        <v>0</v>
      </c>
      <c r="AF102" s="34"/>
      <c r="AG102" s="25"/>
      <c r="AH102" s="111">
        <f>COUNTIF(B102,"&lt;&gt;"&amp;"")*IF(Z102="ja",Variable!$B$5,Variable!$B$6)</f>
        <v>0</v>
      </c>
      <c r="AI102" s="111"/>
      <c r="AJ102" s="112">
        <f t="shared" si="15"/>
        <v>0</v>
      </c>
      <c r="AK102" s="112">
        <f t="shared" si="16"/>
        <v>0</v>
      </c>
      <c r="AL102" s="111"/>
      <c r="AM102" s="111">
        <f t="shared" si="17"/>
        <v>0</v>
      </c>
      <c r="AN102" s="111">
        <f t="shared" si="18"/>
        <v>0</v>
      </c>
      <c r="AO102" s="56"/>
    </row>
    <row r="103" spans="1:41" ht="15" customHeight="1" x14ac:dyDescent="0.25">
      <c r="A103" s="110">
        <f t="shared" si="12"/>
        <v>95</v>
      </c>
      <c r="B103" s="56"/>
      <c r="C103" s="57"/>
      <c r="D103" s="45"/>
      <c r="E103" s="58"/>
      <c r="F103" s="103" t="str">
        <f>IF(E103="","",TRUNC(YEARFRAC(E103,Variable!$B$4)))</f>
        <v/>
      </c>
      <c r="G103" s="103" t="str">
        <f>IF(F103="","",VLOOKUP(F103,Variable!$D$4:$E$83,2,FALSE))</f>
        <v/>
      </c>
      <c r="H103" s="102"/>
      <c r="I103" s="103" t="str">
        <f>IF(E103="","",TRUNC(YEARFRAC(E103,Variable!$B$9)))</f>
        <v/>
      </c>
      <c r="J103" s="104" t="str">
        <f t="shared" si="13"/>
        <v/>
      </c>
      <c r="K103" s="105"/>
      <c r="L103" s="106"/>
      <c r="M103" s="106"/>
      <c r="N103" s="106"/>
      <c r="O103" s="106"/>
      <c r="P103" s="106"/>
      <c r="Q103" s="106"/>
      <c r="R103" s="107"/>
      <c r="S103" s="107"/>
      <c r="T103" s="107"/>
      <c r="U103" s="107"/>
      <c r="V103" s="107"/>
      <c r="W103" s="107"/>
      <c r="X103" s="107"/>
      <c r="Y103" s="107"/>
      <c r="Z103" s="108"/>
      <c r="AA103" s="45"/>
      <c r="AB103" s="173"/>
      <c r="AC103" s="173"/>
      <c r="AD103" s="45"/>
      <c r="AE103" s="109">
        <f t="shared" si="14"/>
        <v>0</v>
      </c>
      <c r="AF103" s="34"/>
      <c r="AG103" s="25"/>
      <c r="AH103" s="111">
        <f>COUNTIF(B103,"&lt;&gt;"&amp;"")*IF(Z103="ja",Variable!$B$5,Variable!$B$6)</f>
        <v>0</v>
      </c>
      <c r="AI103" s="111"/>
      <c r="AJ103" s="112">
        <f t="shared" si="15"/>
        <v>0</v>
      </c>
      <c r="AK103" s="112">
        <f t="shared" si="16"/>
        <v>0</v>
      </c>
      <c r="AL103" s="111"/>
      <c r="AM103" s="111">
        <f t="shared" si="17"/>
        <v>0</v>
      </c>
      <c r="AN103" s="111">
        <f t="shared" si="18"/>
        <v>0</v>
      </c>
      <c r="AO103" s="56"/>
    </row>
    <row r="104" spans="1:41" ht="15" customHeight="1" x14ac:dyDescent="0.25">
      <c r="A104" s="110">
        <f t="shared" si="12"/>
        <v>96</v>
      </c>
      <c r="B104" s="56"/>
      <c r="C104" s="57"/>
      <c r="D104" s="45"/>
      <c r="E104" s="58"/>
      <c r="F104" s="103" t="str">
        <f>IF(E104="","",TRUNC(YEARFRAC(E104,Variable!$B$4)))</f>
        <v/>
      </c>
      <c r="G104" s="103" t="str">
        <f>IF(F104="","",VLOOKUP(F104,Variable!$D$4:$E$83,2,FALSE))</f>
        <v/>
      </c>
      <c r="H104" s="102"/>
      <c r="I104" s="103" t="str">
        <f>IF(E104="","",TRUNC(YEARFRAC(E104,Variable!$B$9)))</f>
        <v/>
      </c>
      <c r="J104" s="104" t="str">
        <f t="shared" si="13"/>
        <v/>
      </c>
      <c r="K104" s="105"/>
      <c r="L104" s="106"/>
      <c r="M104" s="106"/>
      <c r="N104" s="106"/>
      <c r="O104" s="106"/>
      <c r="P104" s="106"/>
      <c r="Q104" s="106"/>
      <c r="R104" s="107"/>
      <c r="S104" s="107"/>
      <c r="T104" s="107"/>
      <c r="U104" s="107"/>
      <c r="V104" s="107"/>
      <c r="W104" s="107"/>
      <c r="X104" s="107"/>
      <c r="Y104" s="107"/>
      <c r="Z104" s="108"/>
      <c r="AA104" s="45"/>
      <c r="AB104" s="173"/>
      <c r="AC104" s="173"/>
      <c r="AD104" s="45"/>
      <c r="AE104" s="109">
        <f t="shared" si="14"/>
        <v>0</v>
      </c>
      <c r="AF104" s="34"/>
      <c r="AG104" s="25"/>
      <c r="AH104" s="111">
        <f>COUNTIF(B104,"&lt;&gt;"&amp;"")*IF(Z104="ja",Variable!$B$5,Variable!$B$6)</f>
        <v>0</v>
      </c>
      <c r="AI104" s="111"/>
      <c r="AJ104" s="112">
        <f t="shared" si="15"/>
        <v>0</v>
      </c>
      <c r="AK104" s="112">
        <f t="shared" si="16"/>
        <v>0</v>
      </c>
      <c r="AL104" s="111"/>
      <c r="AM104" s="111">
        <f t="shared" si="17"/>
        <v>0</v>
      </c>
      <c r="AN104" s="111">
        <f t="shared" si="18"/>
        <v>0</v>
      </c>
      <c r="AO104" s="56"/>
    </row>
    <row r="105" spans="1:41" ht="15" customHeight="1" x14ac:dyDescent="0.25">
      <c r="A105" s="110">
        <f t="shared" si="12"/>
        <v>97</v>
      </c>
      <c r="B105" s="56"/>
      <c r="C105" s="57"/>
      <c r="D105" s="45"/>
      <c r="E105" s="58"/>
      <c r="F105" s="103" t="str">
        <f>IF(E105="","",TRUNC(YEARFRAC(E105,Variable!$B$4)))</f>
        <v/>
      </c>
      <c r="G105" s="103" t="str">
        <f>IF(F105="","",VLOOKUP(F105,Variable!$D$4:$E$83,2,FALSE))</f>
        <v/>
      </c>
      <c r="H105" s="102"/>
      <c r="I105" s="103" t="str">
        <f>IF(E105="","",TRUNC(YEARFRAC(E105,Variable!$B$9)))</f>
        <v/>
      </c>
      <c r="J105" s="104" t="str">
        <f t="shared" si="13"/>
        <v/>
      </c>
      <c r="K105" s="105"/>
      <c r="L105" s="106"/>
      <c r="M105" s="106"/>
      <c r="N105" s="106"/>
      <c r="O105" s="106"/>
      <c r="P105" s="106"/>
      <c r="Q105" s="106"/>
      <c r="R105" s="107"/>
      <c r="S105" s="107"/>
      <c r="T105" s="107"/>
      <c r="U105" s="107"/>
      <c r="V105" s="107"/>
      <c r="W105" s="107"/>
      <c r="X105" s="107"/>
      <c r="Y105" s="107"/>
      <c r="Z105" s="108"/>
      <c r="AA105" s="45"/>
      <c r="AB105" s="173"/>
      <c r="AC105" s="173"/>
      <c r="AD105" s="45"/>
      <c r="AE105" s="109">
        <f t="shared" si="14"/>
        <v>0</v>
      </c>
      <c r="AF105" s="34"/>
      <c r="AG105" s="25"/>
      <c r="AH105" s="111">
        <f>COUNTIF(B105,"&lt;&gt;"&amp;"")*IF(Z105="ja",Variable!$B$5,Variable!$B$6)</f>
        <v>0</v>
      </c>
      <c r="AI105" s="111"/>
      <c r="AJ105" s="112">
        <f t="shared" si="15"/>
        <v>0</v>
      </c>
      <c r="AK105" s="112">
        <f t="shared" si="16"/>
        <v>0</v>
      </c>
      <c r="AL105" s="111"/>
      <c r="AM105" s="111">
        <f t="shared" si="17"/>
        <v>0</v>
      </c>
      <c r="AN105" s="111">
        <f t="shared" si="18"/>
        <v>0</v>
      </c>
      <c r="AO105" s="56"/>
    </row>
    <row r="106" spans="1:41" ht="15" customHeight="1" x14ac:dyDescent="0.25">
      <c r="A106" s="110">
        <f t="shared" si="12"/>
        <v>98</v>
      </c>
      <c r="B106" s="56"/>
      <c r="C106" s="57"/>
      <c r="D106" s="45"/>
      <c r="E106" s="58"/>
      <c r="F106" s="103" t="str">
        <f>IF(E106="","",TRUNC(YEARFRAC(E106,Variable!$B$4)))</f>
        <v/>
      </c>
      <c r="G106" s="103" t="str">
        <f>IF(F106="","",VLOOKUP(F106,Variable!$D$4:$E$83,2,FALSE))</f>
        <v/>
      </c>
      <c r="H106" s="102"/>
      <c r="I106" s="103" t="str">
        <f>IF(E106="","",TRUNC(YEARFRAC(E106,Variable!$B$9)))</f>
        <v/>
      </c>
      <c r="J106" s="104" t="str">
        <f t="shared" si="13"/>
        <v/>
      </c>
      <c r="K106" s="105"/>
      <c r="L106" s="106"/>
      <c r="M106" s="106"/>
      <c r="N106" s="106"/>
      <c r="O106" s="106"/>
      <c r="P106" s="106"/>
      <c r="Q106" s="106"/>
      <c r="R106" s="107"/>
      <c r="S106" s="107"/>
      <c r="T106" s="107"/>
      <c r="U106" s="107"/>
      <c r="V106" s="107"/>
      <c r="W106" s="107"/>
      <c r="X106" s="107"/>
      <c r="Y106" s="107"/>
      <c r="Z106" s="108"/>
      <c r="AA106" s="45"/>
      <c r="AB106" s="173"/>
      <c r="AC106" s="173"/>
      <c r="AD106" s="45"/>
      <c r="AE106" s="109">
        <f t="shared" si="14"/>
        <v>0</v>
      </c>
      <c r="AF106" s="34"/>
      <c r="AG106" s="25"/>
      <c r="AH106" s="111">
        <f>COUNTIF(B106,"&lt;&gt;"&amp;"")*IF(Z106="ja",Variable!$B$5,Variable!$B$6)</f>
        <v>0</v>
      </c>
      <c r="AI106" s="111"/>
      <c r="AJ106" s="112">
        <f t="shared" si="15"/>
        <v>0</v>
      </c>
      <c r="AK106" s="112">
        <f t="shared" si="16"/>
        <v>0</v>
      </c>
      <c r="AL106" s="111"/>
      <c r="AM106" s="111">
        <f t="shared" si="17"/>
        <v>0</v>
      </c>
      <c r="AN106" s="111">
        <f t="shared" si="18"/>
        <v>0</v>
      </c>
      <c r="AO106" s="56"/>
    </row>
    <row r="107" spans="1:41" ht="15" customHeight="1" x14ac:dyDescent="0.25">
      <c r="A107" s="110">
        <f>SUM(A106,1)</f>
        <v>99</v>
      </c>
      <c r="B107" s="56"/>
      <c r="C107" s="57"/>
      <c r="D107" s="45"/>
      <c r="E107" s="58"/>
      <c r="F107" s="103" t="str">
        <f>IF(E107="","",TRUNC(YEARFRAC(E107,Variable!$B$4)))</f>
        <v/>
      </c>
      <c r="G107" s="103" t="str">
        <f>IF(F107="","",VLOOKUP(F107,Variable!$D$4:$E$83,2,FALSE))</f>
        <v/>
      </c>
      <c r="H107" s="102"/>
      <c r="I107" s="103" t="str">
        <f>IF(E107="","",TRUNC(YEARFRAC(E107,Variable!$B$9)))</f>
        <v/>
      </c>
      <c r="J107" s="104" t="str">
        <f t="shared" si="13"/>
        <v/>
      </c>
      <c r="K107" s="105"/>
      <c r="L107" s="106"/>
      <c r="M107" s="106"/>
      <c r="N107" s="106"/>
      <c r="O107" s="106"/>
      <c r="P107" s="106"/>
      <c r="Q107" s="106"/>
      <c r="R107" s="107"/>
      <c r="S107" s="107"/>
      <c r="T107" s="107"/>
      <c r="U107" s="107"/>
      <c r="V107" s="107"/>
      <c r="W107" s="107"/>
      <c r="X107" s="107"/>
      <c r="Y107" s="107"/>
      <c r="Z107" s="108"/>
      <c r="AA107" s="45"/>
      <c r="AB107" s="173"/>
      <c r="AC107" s="173"/>
      <c r="AD107" s="45"/>
      <c r="AE107" s="109">
        <f t="shared" si="14"/>
        <v>0</v>
      </c>
      <c r="AF107" s="34"/>
      <c r="AG107" s="25"/>
      <c r="AH107" s="111">
        <f>COUNTIF(B107,"&lt;&gt;"&amp;"")*IF(Z107="ja",Variable!$B$5,Variable!$B$6)</f>
        <v>0</v>
      </c>
      <c r="AI107" s="111"/>
      <c r="AJ107" s="112">
        <f t="shared" si="15"/>
        <v>0</v>
      </c>
      <c r="AK107" s="112">
        <f t="shared" si="16"/>
        <v>0</v>
      </c>
      <c r="AL107" s="111"/>
      <c r="AM107" s="111">
        <f t="shared" si="17"/>
        <v>0</v>
      </c>
      <c r="AN107" s="111">
        <f t="shared" si="18"/>
        <v>0</v>
      </c>
      <c r="AO107" s="56"/>
    </row>
    <row r="108" spans="1:41" ht="15" customHeight="1" x14ac:dyDescent="0.25">
      <c r="A108" s="110">
        <f>SUM(A107,1)</f>
        <v>100</v>
      </c>
      <c r="B108" s="56"/>
      <c r="C108" s="57"/>
      <c r="D108" s="45"/>
      <c r="E108" s="58"/>
      <c r="F108" s="103" t="str">
        <f>IF(E108="","",TRUNC(YEARFRAC(E108,Variable!$B$4)))</f>
        <v/>
      </c>
      <c r="G108" s="103" t="str">
        <f>IF(F108="","",VLOOKUP(F108,Variable!$D$4:$E$83,2,FALSE))</f>
        <v/>
      </c>
      <c r="H108" s="102"/>
      <c r="I108" s="103" t="str">
        <f>IF(E108="","",TRUNC(YEARFRAC(E108,Variable!$B$9)))</f>
        <v/>
      </c>
      <c r="J108" s="104" t="str">
        <f t="shared" si="13"/>
        <v/>
      </c>
      <c r="K108" s="105"/>
      <c r="L108" s="106"/>
      <c r="M108" s="106"/>
      <c r="N108" s="106"/>
      <c r="O108" s="106"/>
      <c r="P108" s="106"/>
      <c r="Q108" s="106"/>
      <c r="R108" s="107"/>
      <c r="S108" s="107"/>
      <c r="T108" s="107"/>
      <c r="U108" s="107"/>
      <c r="V108" s="107"/>
      <c r="W108" s="107"/>
      <c r="X108" s="107"/>
      <c r="Y108" s="107"/>
      <c r="Z108" s="108"/>
      <c r="AA108" s="45"/>
      <c r="AB108" s="173"/>
      <c r="AC108" s="173"/>
      <c r="AD108" s="45"/>
      <c r="AE108" s="109">
        <f t="shared" si="14"/>
        <v>0</v>
      </c>
      <c r="AF108" s="34"/>
      <c r="AG108" s="25"/>
      <c r="AH108" s="111">
        <f>COUNTIF(B108,"&lt;&gt;"&amp;"")*IF(Z108="ja",Variable!$B$5,Variable!$B$6)</f>
        <v>0</v>
      </c>
      <c r="AI108" s="111"/>
      <c r="AJ108" s="112">
        <f t="shared" si="15"/>
        <v>0</v>
      </c>
      <c r="AK108" s="112">
        <f t="shared" si="16"/>
        <v>0</v>
      </c>
      <c r="AL108" s="111"/>
      <c r="AM108" s="111">
        <f t="shared" si="17"/>
        <v>0</v>
      </c>
      <c r="AN108" s="111">
        <f t="shared" si="18"/>
        <v>0</v>
      </c>
      <c r="AO108" s="56"/>
    </row>
    <row r="109" spans="1:41" ht="19.5" customHeight="1" x14ac:dyDescent="0.25">
      <c r="F109" s="6"/>
      <c r="Z109" s="10"/>
    </row>
    <row r="110" spans="1:41" ht="21" customHeight="1" x14ac:dyDescent="0.25">
      <c r="Z110" s="10"/>
    </row>
    <row r="111" spans="1:41" ht="19.5" customHeight="1" x14ac:dyDescent="0.25">
      <c r="Z111" s="10"/>
    </row>
    <row r="112" spans="1:41" ht="19.5" customHeight="1" x14ac:dyDescent="0.25">
      <c r="Z112" s="10"/>
    </row>
    <row r="113" spans="26:26" ht="19.5" customHeight="1" x14ac:dyDescent="0.25">
      <c r="Z113" s="10"/>
    </row>
    <row r="114" spans="26:26" ht="19.5" customHeight="1" x14ac:dyDescent="0.25">
      <c r="Z114" s="10"/>
    </row>
    <row r="115" spans="26:26" ht="19.5" customHeight="1" x14ac:dyDescent="0.25">
      <c r="Z115" s="10"/>
    </row>
    <row r="116" spans="26:26" ht="19.5" customHeight="1" x14ac:dyDescent="0.25">
      <c r="Z116" s="10"/>
    </row>
    <row r="117" spans="26:26" ht="19.5" customHeight="1" x14ac:dyDescent="0.25">
      <c r="Z117" s="10"/>
    </row>
    <row r="118" spans="26:26" ht="19.5" customHeight="1" x14ac:dyDescent="0.25">
      <c r="Z118" s="10"/>
    </row>
    <row r="119" spans="26:26" ht="19.5" customHeight="1" x14ac:dyDescent="0.25">
      <c r="Z119" s="10"/>
    </row>
    <row r="120" spans="26:26" ht="19.5" customHeight="1" x14ac:dyDescent="0.25">
      <c r="Z120" s="10"/>
    </row>
    <row r="121" spans="26:26" ht="19.5" customHeight="1" x14ac:dyDescent="0.25">
      <c r="Z121" s="10"/>
    </row>
    <row r="122" spans="26:26" ht="19.5" customHeight="1" x14ac:dyDescent="0.25">
      <c r="Z122" s="10"/>
    </row>
    <row r="123" spans="26:26" ht="19.5" customHeight="1" x14ac:dyDescent="0.25">
      <c r="Z123" s="10"/>
    </row>
    <row r="124" spans="26:26" ht="19.5" customHeight="1" x14ac:dyDescent="0.25">
      <c r="Z124" s="10"/>
    </row>
    <row r="125" spans="26:26" ht="19.5" customHeight="1" x14ac:dyDescent="0.25">
      <c r="Z125" s="10"/>
    </row>
    <row r="126" spans="26:26" ht="19.5" customHeight="1" x14ac:dyDescent="0.25">
      <c r="Z126" s="10"/>
    </row>
    <row r="127" spans="26:26" ht="19.5" customHeight="1" x14ac:dyDescent="0.25">
      <c r="Z127" s="10"/>
    </row>
    <row r="128" spans="26:26" x14ac:dyDescent="0.25">
      <c r="Z128" s="10"/>
    </row>
    <row r="129" spans="26:26" x14ac:dyDescent="0.25">
      <c r="Z129" s="10"/>
    </row>
    <row r="130" spans="26:26" x14ac:dyDescent="0.25">
      <c r="Z130" s="10"/>
    </row>
    <row r="131" spans="26:26" x14ac:dyDescent="0.25">
      <c r="Z131" s="10"/>
    </row>
    <row r="132" spans="26:26" x14ac:dyDescent="0.25">
      <c r="Z132" s="10"/>
    </row>
    <row r="133" spans="26:26" x14ac:dyDescent="0.25">
      <c r="Z133" s="10"/>
    </row>
    <row r="134" spans="26:26" x14ac:dyDescent="0.25">
      <c r="Z134" s="10"/>
    </row>
    <row r="135" spans="26:26" x14ac:dyDescent="0.25">
      <c r="Z135" s="10"/>
    </row>
    <row r="136" spans="26:26" x14ac:dyDescent="0.25">
      <c r="Z136" s="10"/>
    </row>
    <row r="137" spans="26:26" x14ac:dyDescent="0.25">
      <c r="Z137" s="10"/>
    </row>
    <row r="138" spans="26:26" x14ac:dyDescent="0.25">
      <c r="Z138" s="10"/>
    </row>
    <row r="139" spans="26:26" x14ac:dyDescent="0.25">
      <c r="Z139" s="10"/>
    </row>
    <row r="140" spans="26:26" x14ac:dyDescent="0.25">
      <c r="Z140" s="10"/>
    </row>
    <row r="141" spans="26:26" x14ac:dyDescent="0.25">
      <c r="Z141" s="10"/>
    </row>
    <row r="142" spans="26:26" x14ac:dyDescent="0.25">
      <c r="Z142" s="10"/>
    </row>
    <row r="143" spans="26:26" x14ac:dyDescent="0.25">
      <c r="Z143" s="10"/>
    </row>
    <row r="144" spans="26:26" x14ac:dyDescent="0.25">
      <c r="Z144" s="10"/>
    </row>
    <row r="145" spans="26:26" x14ac:dyDescent="0.25">
      <c r="Z145" s="10"/>
    </row>
    <row r="146" spans="26:26" x14ac:dyDescent="0.25">
      <c r="Z146" s="10"/>
    </row>
    <row r="147" spans="26:26" x14ac:dyDescent="0.25">
      <c r="Z147" s="10"/>
    </row>
    <row r="148" spans="26:26" x14ac:dyDescent="0.25">
      <c r="Z148" s="10"/>
    </row>
    <row r="149" spans="26:26" x14ac:dyDescent="0.25">
      <c r="Z149" s="10"/>
    </row>
    <row r="150" spans="26:26" x14ac:dyDescent="0.25">
      <c r="Z150" s="10"/>
    </row>
    <row r="151" spans="26:26" x14ac:dyDescent="0.25">
      <c r="Z151" s="10"/>
    </row>
    <row r="152" spans="26:26" x14ac:dyDescent="0.25">
      <c r="Z152" s="10"/>
    </row>
    <row r="153" spans="26:26" x14ac:dyDescent="0.25">
      <c r="Z153" s="10"/>
    </row>
    <row r="154" spans="26:26" x14ac:dyDescent="0.25">
      <c r="Z154" s="10"/>
    </row>
    <row r="155" spans="26:26" x14ac:dyDescent="0.25">
      <c r="Z155" s="10"/>
    </row>
    <row r="156" spans="26:26" x14ac:dyDescent="0.25">
      <c r="Z156" s="10"/>
    </row>
    <row r="157" spans="26:26" x14ac:dyDescent="0.25">
      <c r="Z157" s="10"/>
    </row>
    <row r="158" spans="26:26" x14ac:dyDescent="0.25">
      <c r="Z158" s="10"/>
    </row>
    <row r="159" spans="26:26" x14ac:dyDescent="0.25">
      <c r="Z159" s="10"/>
    </row>
    <row r="160" spans="26:26" x14ac:dyDescent="0.25">
      <c r="Z160" s="10"/>
    </row>
    <row r="161" spans="26:26" x14ac:dyDescent="0.25">
      <c r="Z161" s="10"/>
    </row>
    <row r="162" spans="26:26" x14ac:dyDescent="0.25">
      <c r="Z162" s="10"/>
    </row>
    <row r="163" spans="26:26" x14ac:dyDescent="0.25">
      <c r="Z163" s="10"/>
    </row>
    <row r="164" spans="26:26" x14ac:dyDescent="0.25">
      <c r="Z164" s="10"/>
    </row>
    <row r="165" spans="26:26" x14ac:dyDescent="0.25">
      <c r="Z165" s="10"/>
    </row>
    <row r="166" spans="26:26" x14ac:dyDescent="0.25">
      <c r="Z166" s="10"/>
    </row>
    <row r="167" spans="26:26" x14ac:dyDescent="0.25">
      <c r="Z167" s="10"/>
    </row>
    <row r="168" spans="26:26" x14ac:dyDescent="0.25">
      <c r="Z168" s="10"/>
    </row>
    <row r="169" spans="26:26" x14ac:dyDescent="0.25">
      <c r="Z169" s="10"/>
    </row>
    <row r="170" spans="26:26" x14ac:dyDescent="0.25">
      <c r="Z170" s="10"/>
    </row>
    <row r="171" spans="26:26" x14ac:dyDescent="0.25">
      <c r="Z171" s="10"/>
    </row>
    <row r="172" spans="26:26" x14ac:dyDescent="0.25">
      <c r="Z172" s="10"/>
    </row>
    <row r="173" spans="26:26" x14ac:dyDescent="0.25">
      <c r="Z173" s="10"/>
    </row>
    <row r="174" spans="26:26" x14ac:dyDescent="0.25">
      <c r="Z174" s="10"/>
    </row>
    <row r="175" spans="26:26" x14ac:dyDescent="0.25">
      <c r="Z175" s="10"/>
    </row>
    <row r="176" spans="26:26" x14ac:dyDescent="0.25">
      <c r="Z176" s="10"/>
    </row>
    <row r="177" spans="26:26" x14ac:dyDescent="0.25">
      <c r="Z177" s="10"/>
    </row>
    <row r="178" spans="26:26" x14ac:dyDescent="0.25">
      <c r="Z178" s="10"/>
    </row>
    <row r="179" spans="26:26" x14ac:dyDescent="0.25">
      <c r="Z179" s="10"/>
    </row>
    <row r="180" spans="26:26" x14ac:dyDescent="0.25">
      <c r="Z180" s="10"/>
    </row>
    <row r="181" spans="26:26" x14ac:dyDescent="0.25">
      <c r="Z181" s="10"/>
    </row>
    <row r="182" spans="26:26" x14ac:dyDescent="0.25">
      <c r="Z182" s="10"/>
    </row>
    <row r="183" spans="26:26" x14ac:dyDescent="0.25">
      <c r="Z183" s="10"/>
    </row>
    <row r="184" spans="26:26" x14ac:dyDescent="0.25">
      <c r="Z184" s="10"/>
    </row>
    <row r="185" spans="26:26" x14ac:dyDescent="0.25">
      <c r="Z185" s="10"/>
    </row>
    <row r="186" spans="26:26" x14ac:dyDescent="0.25">
      <c r="Z186" s="10"/>
    </row>
    <row r="187" spans="26:26" x14ac:dyDescent="0.25">
      <c r="Z187" s="10"/>
    </row>
    <row r="188" spans="26:26" x14ac:dyDescent="0.25">
      <c r="Z188" s="10"/>
    </row>
    <row r="189" spans="26:26" x14ac:dyDescent="0.25">
      <c r="Z189" s="10"/>
    </row>
    <row r="190" spans="26:26" x14ac:dyDescent="0.25">
      <c r="Z190" s="10"/>
    </row>
    <row r="191" spans="26:26" x14ac:dyDescent="0.25">
      <c r="Z191" s="10"/>
    </row>
    <row r="192" spans="26:26" x14ac:dyDescent="0.25">
      <c r="Z192" s="10"/>
    </row>
    <row r="193" spans="26:26" x14ac:dyDescent="0.25">
      <c r="Z193" s="10"/>
    </row>
    <row r="194" spans="26:26" x14ac:dyDescent="0.25">
      <c r="Z194" s="10"/>
    </row>
    <row r="195" spans="26:26" x14ac:dyDescent="0.25">
      <c r="Z195" s="10"/>
    </row>
    <row r="196" spans="26:26" x14ac:dyDescent="0.25">
      <c r="Z196" s="10"/>
    </row>
    <row r="197" spans="26:26" x14ac:dyDescent="0.25">
      <c r="Z197" s="10"/>
    </row>
    <row r="198" spans="26:26" x14ac:dyDescent="0.25">
      <c r="Z198" s="10"/>
    </row>
    <row r="199" spans="26:26" x14ac:dyDescent="0.25">
      <c r="Z199" s="10"/>
    </row>
    <row r="200" spans="26:26" x14ac:dyDescent="0.25">
      <c r="Z200" s="10"/>
    </row>
    <row r="201" spans="26:26" x14ac:dyDescent="0.25">
      <c r="Z201" s="10"/>
    </row>
    <row r="202" spans="26:26" x14ac:dyDescent="0.25">
      <c r="Z202" s="10"/>
    </row>
    <row r="203" spans="26:26" x14ac:dyDescent="0.25">
      <c r="Z203" s="10"/>
    </row>
    <row r="204" spans="26:26" x14ac:dyDescent="0.25">
      <c r="Z204" s="10"/>
    </row>
    <row r="205" spans="26:26" x14ac:dyDescent="0.25">
      <c r="Z205" s="10"/>
    </row>
    <row r="206" spans="26:26" x14ac:dyDescent="0.25">
      <c r="Z206" s="10"/>
    </row>
    <row r="207" spans="26:26" x14ac:dyDescent="0.25">
      <c r="Z207" s="10"/>
    </row>
    <row r="208" spans="26:26" x14ac:dyDescent="0.25">
      <c r="Z208" s="10"/>
    </row>
    <row r="209" spans="26:26" x14ac:dyDescent="0.25">
      <c r="Z209" s="10"/>
    </row>
    <row r="210" spans="26:26" x14ac:dyDescent="0.25">
      <c r="Z210" s="10"/>
    </row>
    <row r="211" spans="26:26" x14ac:dyDescent="0.25">
      <c r="Z211" s="10"/>
    </row>
    <row r="212" spans="26:26" x14ac:dyDescent="0.25">
      <c r="Z212" s="10"/>
    </row>
    <row r="213" spans="26:26" x14ac:dyDescent="0.25">
      <c r="Z213" s="10"/>
    </row>
    <row r="214" spans="26:26" x14ac:dyDescent="0.25">
      <c r="Z214" s="10"/>
    </row>
    <row r="215" spans="26:26" x14ac:dyDescent="0.25">
      <c r="Z215" s="10"/>
    </row>
    <row r="216" spans="26:26" x14ac:dyDescent="0.25">
      <c r="Z216" s="10"/>
    </row>
    <row r="217" spans="26:26" x14ac:dyDescent="0.25">
      <c r="Z217" s="10"/>
    </row>
    <row r="218" spans="26:26" x14ac:dyDescent="0.25">
      <c r="Z218" s="10"/>
    </row>
    <row r="219" spans="26:26" x14ac:dyDescent="0.25">
      <c r="Z219" s="10"/>
    </row>
    <row r="220" spans="26:26" x14ac:dyDescent="0.25">
      <c r="Z220" s="10"/>
    </row>
    <row r="221" spans="26:26" x14ac:dyDescent="0.25">
      <c r="Z221" s="10"/>
    </row>
    <row r="222" spans="26:26" x14ac:dyDescent="0.25">
      <c r="Z222" s="10"/>
    </row>
    <row r="223" spans="26:26" x14ac:dyDescent="0.25">
      <c r="Z223" s="10"/>
    </row>
    <row r="224" spans="26:26" x14ac:dyDescent="0.25">
      <c r="Z224" s="10"/>
    </row>
    <row r="225" spans="26:26" x14ac:dyDescent="0.25">
      <c r="Z225" s="10"/>
    </row>
    <row r="226" spans="26:26" x14ac:dyDescent="0.25">
      <c r="Z226" s="10"/>
    </row>
    <row r="227" spans="26:26" x14ac:dyDescent="0.25">
      <c r="Z227" s="10"/>
    </row>
    <row r="228" spans="26:26" x14ac:dyDescent="0.25">
      <c r="Z228" s="10"/>
    </row>
    <row r="229" spans="26:26" x14ac:dyDescent="0.25">
      <c r="Z229" s="10"/>
    </row>
    <row r="230" spans="26:26" x14ac:dyDescent="0.25">
      <c r="Z230" s="10"/>
    </row>
    <row r="231" spans="26:26" x14ac:dyDescent="0.25">
      <c r="Z231" s="10"/>
    </row>
    <row r="232" spans="26:26" x14ac:dyDescent="0.25">
      <c r="Z232" s="10"/>
    </row>
    <row r="233" spans="26:26" x14ac:dyDescent="0.25">
      <c r="Z233" s="10"/>
    </row>
    <row r="234" spans="26:26" x14ac:dyDescent="0.25">
      <c r="Z234" s="10"/>
    </row>
    <row r="235" spans="26:26" x14ac:dyDescent="0.25">
      <c r="Z235" s="10"/>
    </row>
    <row r="236" spans="26:26" x14ac:dyDescent="0.25">
      <c r="Z236" s="10"/>
    </row>
    <row r="237" spans="26:26" x14ac:dyDescent="0.25">
      <c r="Z237" s="10"/>
    </row>
    <row r="238" spans="26:26" x14ac:dyDescent="0.25">
      <c r="Z238" s="10"/>
    </row>
    <row r="239" spans="26:26" x14ac:dyDescent="0.25">
      <c r="Z239" s="10"/>
    </row>
    <row r="240" spans="26:26" x14ac:dyDescent="0.25">
      <c r="Z240" s="10"/>
    </row>
    <row r="241" spans="26:26" x14ac:dyDescent="0.25">
      <c r="Z241" s="10"/>
    </row>
    <row r="242" spans="26:26" x14ac:dyDescent="0.25">
      <c r="Z242" s="10"/>
    </row>
    <row r="243" spans="26:26" x14ac:dyDescent="0.25">
      <c r="Z243" s="10"/>
    </row>
    <row r="244" spans="26:26" x14ac:dyDescent="0.25">
      <c r="Z244" s="10"/>
    </row>
    <row r="245" spans="26:26" x14ac:dyDescent="0.25">
      <c r="Z245" s="10"/>
    </row>
    <row r="246" spans="26:26" x14ac:dyDescent="0.25">
      <c r="Z246" s="10"/>
    </row>
    <row r="247" spans="26:26" x14ac:dyDescent="0.25">
      <c r="Z247" s="10"/>
    </row>
    <row r="248" spans="26:26" x14ac:dyDescent="0.25">
      <c r="Z248" s="10"/>
    </row>
    <row r="249" spans="26:26" x14ac:dyDescent="0.25">
      <c r="Z249" s="10"/>
    </row>
    <row r="250" spans="26:26" x14ac:dyDescent="0.25">
      <c r="Z250" s="10"/>
    </row>
    <row r="251" spans="26:26" x14ac:dyDescent="0.25">
      <c r="Z251" s="10"/>
    </row>
    <row r="252" spans="26:26" x14ac:dyDescent="0.25">
      <c r="Z252" s="10"/>
    </row>
    <row r="253" spans="26:26" x14ac:dyDescent="0.25">
      <c r="Z253" s="10"/>
    </row>
    <row r="254" spans="26:26" x14ac:dyDescent="0.25">
      <c r="Z254" s="10"/>
    </row>
    <row r="255" spans="26:26" x14ac:dyDescent="0.25">
      <c r="Z255" s="10"/>
    </row>
    <row r="256" spans="26:26" x14ac:dyDescent="0.25">
      <c r="Z256" s="10"/>
    </row>
    <row r="257" spans="26:26" x14ac:dyDescent="0.25">
      <c r="Z257" s="10"/>
    </row>
    <row r="258" spans="26:26" x14ac:dyDescent="0.25">
      <c r="Z258" s="10"/>
    </row>
    <row r="259" spans="26:26" x14ac:dyDescent="0.25">
      <c r="Z259" s="10"/>
    </row>
    <row r="260" spans="26:26" x14ac:dyDescent="0.25">
      <c r="Z260" s="10"/>
    </row>
    <row r="261" spans="26:26" x14ac:dyDescent="0.25">
      <c r="Z261" s="10"/>
    </row>
    <row r="262" spans="26:26" x14ac:dyDescent="0.25">
      <c r="Z262" s="10"/>
    </row>
    <row r="263" spans="26:26" x14ac:dyDescent="0.25">
      <c r="Z263" s="10"/>
    </row>
    <row r="264" spans="26:26" x14ac:dyDescent="0.25">
      <c r="Z264" s="10"/>
    </row>
    <row r="265" spans="26:26" x14ac:dyDescent="0.25">
      <c r="Z265" s="10"/>
    </row>
    <row r="266" spans="26:26" x14ac:dyDescent="0.25">
      <c r="Z266" s="10"/>
    </row>
    <row r="267" spans="26:26" x14ac:dyDescent="0.25">
      <c r="Z267" s="10"/>
    </row>
    <row r="268" spans="26:26" x14ac:dyDescent="0.25">
      <c r="Z268" s="10"/>
    </row>
    <row r="269" spans="26:26" x14ac:dyDescent="0.25">
      <c r="Z269" s="10"/>
    </row>
    <row r="270" spans="26:26" x14ac:dyDescent="0.25">
      <c r="Z270" s="10"/>
    </row>
    <row r="271" spans="26:26" x14ac:dyDescent="0.25">
      <c r="Z271" s="10"/>
    </row>
    <row r="272" spans="26:26" x14ac:dyDescent="0.25">
      <c r="Z272" s="10"/>
    </row>
    <row r="273" spans="26:26" x14ac:dyDescent="0.25">
      <c r="Z273" s="10"/>
    </row>
    <row r="274" spans="26:26" x14ac:dyDescent="0.25">
      <c r="Z274" s="10"/>
    </row>
    <row r="275" spans="26:26" x14ac:dyDescent="0.25">
      <c r="Z275" s="10"/>
    </row>
    <row r="276" spans="26:26" x14ac:dyDescent="0.25">
      <c r="Z276" s="10"/>
    </row>
    <row r="277" spans="26:26" x14ac:dyDescent="0.25">
      <c r="Z277" s="10"/>
    </row>
    <row r="278" spans="26:26" x14ac:dyDescent="0.25">
      <c r="Z278" s="10"/>
    </row>
    <row r="279" spans="26:26" x14ac:dyDescent="0.25">
      <c r="Z279" s="10"/>
    </row>
    <row r="280" spans="26:26" x14ac:dyDescent="0.25">
      <c r="Z280" s="10"/>
    </row>
    <row r="281" spans="26:26" x14ac:dyDescent="0.25">
      <c r="Z281" s="10"/>
    </row>
    <row r="282" spans="26:26" x14ac:dyDescent="0.25">
      <c r="Z282" s="10"/>
    </row>
    <row r="283" spans="26:26" x14ac:dyDescent="0.25">
      <c r="Z283" s="10"/>
    </row>
    <row r="284" spans="26:26" x14ac:dyDescent="0.25">
      <c r="Z284" s="10"/>
    </row>
    <row r="285" spans="26:26" x14ac:dyDescent="0.25">
      <c r="Z285" s="10"/>
    </row>
    <row r="286" spans="26:26" x14ac:dyDescent="0.25">
      <c r="Z286" s="10"/>
    </row>
    <row r="287" spans="26:26" x14ac:dyDescent="0.25">
      <c r="Z287" s="10"/>
    </row>
    <row r="288" spans="26:26" x14ac:dyDescent="0.25">
      <c r="Z288" s="10"/>
    </row>
    <row r="289" spans="26:26" x14ac:dyDescent="0.25">
      <c r="Z289" s="10"/>
    </row>
    <row r="290" spans="26:26" x14ac:dyDescent="0.25">
      <c r="Z290" s="10"/>
    </row>
    <row r="291" spans="26:26" x14ac:dyDescent="0.25">
      <c r="Z291" s="10"/>
    </row>
    <row r="292" spans="26:26" x14ac:dyDescent="0.25">
      <c r="Z292" s="10"/>
    </row>
    <row r="293" spans="26:26" x14ac:dyDescent="0.25">
      <c r="Z293" s="10"/>
    </row>
    <row r="294" spans="26:26" x14ac:dyDescent="0.25">
      <c r="Z294" s="10"/>
    </row>
    <row r="295" spans="26:26" x14ac:dyDescent="0.25">
      <c r="Z295" s="10"/>
    </row>
    <row r="296" spans="26:26" x14ac:dyDescent="0.25">
      <c r="Z296" s="10"/>
    </row>
    <row r="297" spans="26:26" x14ac:dyDescent="0.25">
      <c r="Z297" s="10"/>
    </row>
    <row r="298" spans="26:26" x14ac:dyDescent="0.25">
      <c r="Z298" s="10"/>
    </row>
    <row r="299" spans="26:26" x14ac:dyDescent="0.25">
      <c r="Z299" s="10"/>
    </row>
    <row r="300" spans="26:26" x14ac:dyDescent="0.25">
      <c r="Z300" s="10"/>
    </row>
    <row r="301" spans="26:26" x14ac:dyDescent="0.25">
      <c r="Z301" s="10"/>
    </row>
    <row r="302" spans="26:26" x14ac:dyDescent="0.25">
      <c r="Z302" s="10"/>
    </row>
    <row r="303" spans="26:26" x14ac:dyDescent="0.25">
      <c r="Z303" s="10"/>
    </row>
    <row r="304" spans="26:26" x14ac:dyDescent="0.25">
      <c r="Z304" s="10"/>
    </row>
    <row r="305" spans="26:26" x14ac:dyDescent="0.25">
      <c r="Z305" s="10"/>
    </row>
    <row r="306" spans="26:26" x14ac:dyDescent="0.25">
      <c r="Z306" s="10"/>
    </row>
    <row r="307" spans="26:26" x14ac:dyDescent="0.25">
      <c r="Z307" s="10"/>
    </row>
    <row r="308" spans="26:26" x14ac:dyDescent="0.25">
      <c r="Z308" s="10"/>
    </row>
    <row r="309" spans="26:26" x14ac:dyDescent="0.25">
      <c r="Z309" s="10"/>
    </row>
    <row r="310" spans="26:26" x14ac:dyDescent="0.25">
      <c r="Z310" s="10"/>
    </row>
    <row r="311" spans="26:26" x14ac:dyDescent="0.25">
      <c r="Z311" s="10"/>
    </row>
    <row r="312" spans="26:26" x14ac:dyDescent="0.25">
      <c r="Z312" s="10"/>
    </row>
    <row r="313" spans="26:26" x14ac:dyDescent="0.25">
      <c r="Z313" s="10"/>
    </row>
    <row r="314" spans="26:26" x14ac:dyDescent="0.25">
      <c r="Z314" s="10"/>
    </row>
    <row r="315" spans="26:26" x14ac:dyDescent="0.25">
      <c r="Z315" s="10"/>
    </row>
    <row r="316" spans="26:26" x14ac:dyDescent="0.25">
      <c r="Z316" s="10"/>
    </row>
    <row r="317" spans="26:26" x14ac:dyDescent="0.25">
      <c r="Z317" s="10"/>
    </row>
    <row r="318" spans="26:26" x14ac:dyDescent="0.25">
      <c r="Z318" s="10"/>
    </row>
    <row r="319" spans="26:26" x14ac:dyDescent="0.25">
      <c r="Z319" s="10"/>
    </row>
    <row r="320" spans="26:26" x14ac:dyDescent="0.25">
      <c r="Z320" s="10"/>
    </row>
    <row r="321" spans="26:26" x14ac:dyDescent="0.25">
      <c r="Z321" s="10"/>
    </row>
    <row r="322" spans="26:26" x14ac:dyDescent="0.25">
      <c r="Z322" s="10"/>
    </row>
    <row r="323" spans="26:26" x14ac:dyDescent="0.25">
      <c r="Z323" s="10"/>
    </row>
    <row r="324" spans="26:26" x14ac:dyDescent="0.25">
      <c r="Z324" s="10"/>
    </row>
    <row r="325" spans="26:26" x14ac:dyDescent="0.25">
      <c r="Z325" s="10"/>
    </row>
    <row r="326" spans="26:26" x14ac:dyDescent="0.25">
      <c r="Z326" s="10"/>
    </row>
    <row r="327" spans="26:26" x14ac:dyDescent="0.25">
      <c r="Z327" s="10"/>
    </row>
    <row r="328" spans="26:26" x14ac:dyDescent="0.25">
      <c r="Z328" s="10"/>
    </row>
    <row r="329" spans="26:26" x14ac:dyDescent="0.25">
      <c r="Z329" s="10"/>
    </row>
    <row r="330" spans="26:26" x14ac:dyDescent="0.25">
      <c r="Z330" s="10"/>
    </row>
    <row r="331" spans="26:26" x14ac:dyDescent="0.25">
      <c r="Z331" s="10"/>
    </row>
    <row r="332" spans="26:26" x14ac:dyDescent="0.25">
      <c r="Z332" s="10"/>
    </row>
    <row r="333" spans="26:26" x14ac:dyDescent="0.25">
      <c r="Z333" s="10"/>
    </row>
    <row r="334" spans="26:26" x14ac:dyDescent="0.25">
      <c r="Z334" s="10"/>
    </row>
    <row r="335" spans="26:26" x14ac:dyDescent="0.25">
      <c r="Z335" s="10"/>
    </row>
    <row r="336" spans="26:26" x14ac:dyDescent="0.25">
      <c r="Z336" s="10"/>
    </row>
    <row r="337" spans="26:26" x14ac:dyDescent="0.25">
      <c r="Z337" s="10"/>
    </row>
    <row r="338" spans="26:26" x14ac:dyDescent="0.25">
      <c r="Z338" s="10"/>
    </row>
    <row r="339" spans="26:26" x14ac:dyDescent="0.25">
      <c r="Z339" s="10"/>
    </row>
    <row r="340" spans="26:26" x14ac:dyDescent="0.25">
      <c r="Z340" s="10"/>
    </row>
    <row r="341" spans="26:26" x14ac:dyDescent="0.25">
      <c r="Z341" s="10"/>
    </row>
    <row r="342" spans="26:26" x14ac:dyDescent="0.25">
      <c r="Z342" s="10"/>
    </row>
    <row r="343" spans="26:26" x14ac:dyDescent="0.25">
      <c r="Z343" s="10"/>
    </row>
    <row r="344" spans="26:26" x14ac:dyDescent="0.25">
      <c r="Z344" s="10"/>
    </row>
    <row r="345" spans="26:26" x14ac:dyDescent="0.25">
      <c r="Z345" s="10"/>
    </row>
    <row r="346" spans="26:26" x14ac:dyDescent="0.25">
      <c r="Z346" s="10"/>
    </row>
    <row r="347" spans="26:26" x14ac:dyDescent="0.25">
      <c r="Z347" s="10"/>
    </row>
    <row r="348" spans="26:26" x14ac:dyDescent="0.25">
      <c r="Z348" s="10"/>
    </row>
    <row r="349" spans="26:26" x14ac:dyDescent="0.25">
      <c r="Z349" s="10"/>
    </row>
    <row r="350" spans="26:26" x14ac:dyDescent="0.25">
      <c r="Z350" s="10"/>
    </row>
    <row r="351" spans="26:26" x14ac:dyDescent="0.25">
      <c r="Z351" s="10"/>
    </row>
    <row r="352" spans="26:26" x14ac:dyDescent="0.25">
      <c r="Z352" s="10"/>
    </row>
    <row r="353" spans="26:26" x14ac:dyDescent="0.25">
      <c r="Z353" s="10"/>
    </row>
    <row r="354" spans="26:26" x14ac:dyDescent="0.25">
      <c r="Z354" s="10"/>
    </row>
    <row r="355" spans="26:26" x14ac:dyDescent="0.25">
      <c r="Z355" s="10"/>
    </row>
    <row r="356" spans="26:26" x14ac:dyDescent="0.25">
      <c r="Z356" s="10"/>
    </row>
    <row r="357" spans="26:26" x14ac:dyDescent="0.25">
      <c r="Z357" s="10"/>
    </row>
    <row r="358" spans="26:26" x14ac:dyDescent="0.25">
      <c r="Z358" s="10"/>
    </row>
    <row r="359" spans="26:26" x14ac:dyDescent="0.25">
      <c r="Z359" s="10"/>
    </row>
    <row r="360" spans="26:26" x14ac:dyDescent="0.25">
      <c r="Z360" s="10"/>
    </row>
    <row r="361" spans="26:26" x14ac:dyDescent="0.25">
      <c r="Z361" s="10"/>
    </row>
    <row r="362" spans="26:26" x14ac:dyDescent="0.25">
      <c r="Z362" s="10"/>
    </row>
    <row r="363" spans="26:26" x14ac:dyDescent="0.25">
      <c r="Z363" s="10"/>
    </row>
    <row r="364" spans="26:26" x14ac:dyDescent="0.25">
      <c r="Z364" s="10"/>
    </row>
    <row r="365" spans="26:26" x14ac:dyDescent="0.25">
      <c r="Z365" s="10"/>
    </row>
    <row r="366" spans="26:26" x14ac:dyDescent="0.25">
      <c r="Z366" s="10"/>
    </row>
    <row r="367" spans="26:26" x14ac:dyDescent="0.25">
      <c r="Z367" s="10"/>
    </row>
    <row r="368" spans="26:26" x14ac:dyDescent="0.25">
      <c r="Z368" s="10"/>
    </row>
    <row r="369" spans="26:26" x14ac:dyDescent="0.25">
      <c r="Z369" s="10"/>
    </row>
    <row r="370" spans="26:26" x14ac:dyDescent="0.25">
      <c r="Z370" s="10"/>
    </row>
    <row r="371" spans="26:26" x14ac:dyDescent="0.25">
      <c r="Z371" s="10"/>
    </row>
    <row r="372" spans="26:26" x14ac:dyDescent="0.25">
      <c r="Z372" s="10"/>
    </row>
    <row r="373" spans="26:26" x14ac:dyDescent="0.25">
      <c r="Z373" s="10"/>
    </row>
    <row r="374" spans="26:26" x14ac:dyDescent="0.25">
      <c r="Z374" s="10"/>
    </row>
    <row r="375" spans="26:26" x14ac:dyDescent="0.25">
      <c r="Z375" s="10"/>
    </row>
    <row r="376" spans="26:26" x14ac:dyDescent="0.25">
      <c r="Z376" s="10"/>
    </row>
    <row r="377" spans="26:26" x14ac:dyDescent="0.25">
      <c r="Z377" s="10"/>
    </row>
    <row r="378" spans="26:26" x14ac:dyDescent="0.25">
      <c r="Z378" s="10"/>
    </row>
    <row r="379" spans="26:26" x14ac:dyDescent="0.25">
      <c r="Z379" s="10"/>
    </row>
    <row r="380" spans="26:26" x14ac:dyDescent="0.25">
      <c r="Z380" s="10"/>
    </row>
    <row r="381" spans="26:26" x14ac:dyDescent="0.25">
      <c r="Z381" s="10"/>
    </row>
    <row r="382" spans="26:26" x14ac:dyDescent="0.25">
      <c r="Z382" s="10"/>
    </row>
    <row r="383" spans="26:26" x14ac:dyDescent="0.25">
      <c r="Z383" s="10"/>
    </row>
    <row r="384" spans="26:26" x14ac:dyDescent="0.25">
      <c r="Z384" s="10"/>
    </row>
    <row r="385" spans="26:26" x14ac:dyDescent="0.25">
      <c r="Z385" s="10"/>
    </row>
    <row r="386" spans="26:26" x14ac:dyDescent="0.25">
      <c r="Z386" s="10"/>
    </row>
    <row r="387" spans="26:26" x14ac:dyDescent="0.25">
      <c r="Z387" s="10"/>
    </row>
    <row r="388" spans="26:26" x14ac:dyDescent="0.25">
      <c r="Z388" s="10"/>
    </row>
    <row r="389" spans="26:26" x14ac:dyDescent="0.25">
      <c r="Z389" s="10"/>
    </row>
    <row r="390" spans="26:26" x14ac:dyDescent="0.25">
      <c r="Z390" s="10"/>
    </row>
    <row r="391" spans="26:26" x14ac:dyDescent="0.25">
      <c r="Z391" s="10"/>
    </row>
    <row r="392" spans="26:26" x14ac:dyDescent="0.25">
      <c r="Z392" s="10"/>
    </row>
    <row r="393" spans="26:26" x14ac:dyDescent="0.25">
      <c r="Z393" s="10"/>
    </row>
    <row r="394" spans="26:26" x14ac:dyDescent="0.25">
      <c r="Z394" s="10"/>
    </row>
    <row r="395" spans="26:26" x14ac:dyDescent="0.25">
      <c r="Z395" s="10"/>
    </row>
    <row r="396" spans="26:26" x14ac:dyDescent="0.25">
      <c r="Z396" s="10"/>
    </row>
    <row r="397" spans="26:26" x14ac:dyDescent="0.25">
      <c r="Z397" s="10"/>
    </row>
    <row r="398" spans="26:26" x14ac:dyDescent="0.25">
      <c r="Z398" s="10"/>
    </row>
    <row r="399" spans="26:26" x14ac:dyDescent="0.25">
      <c r="Z399" s="10"/>
    </row>
    <row r="400" spans="26:26" x14ac:dyDescent="0.25">
      <c r="Z400" s="10"/>
    </row>
    <row r="401" spans="26:26" x14ac:dyDescent="0.25">
      <c r="Z401" s="10"/>
    </row>
    <row r="402" spans="26:26" x14ac:dyDescent="0.25">
      <c r="Z402" s="10"/>
    </row>
    <row r="403" spans="26:26" x14ac:dyDescent="0.25">
      <c r="Z403" s="10"/>
    </row>
    <row r="404" spans="26:26" x14ac:dyDescent="0.25">
      <c r="Z404" s="10"/>
    </row>
    <row r="405" spans="26:26" x14ac:dyDescent="0.25">
      <c r="Z405" s="10"/>
    </row>
    <row r="406" spans="26:26" x14ac:dyDescent="0.25">
      <c r="Z406" s="10"/>
    </row>
    <row r="407" spans="26:26" x14ac:dyDescent="0.25">
      <c r="Z407" s="10"/>
    </row>
    <row r="408" spans="26:26" x14ac:dyDescent="0.25">
      <c r="Z408" s="10"/>
    </row>
    <row r="409" spans="26:26" x14ac:dyDescent="0.25">
      <c r="Z409" s="10"/>
    </row>
    <row r="410" spans="26:26" x14ac:dyDescent="0.25">
      <c r="Z410" s="10"/>
    </row>
    <row r="411" spans="26:26" x14ac:dyDescent="0.25">
      <c r="Z411" s="10"/>
    </row>
    <row r="412" spans="26:26" x14ac:dyDescent="0.25">
      <c r="Z412" s="10"/>
    </row>
    <row r="413" spans="26:26" x14ac:dyDescent="0.25">
      <c r="Z413" s="10"/>
    </row>
    <row r="414" spans="26:26" x14ac:dyDescent="0.25">
      <c r="Z414" s="10"/>
    </row>
    <row r="415" spans="26:26" x14ac:dyDescent="0.25">
      <c r="Z415" s="10"/>
    </row>
    <row r="416" spans="26:26" x14ac:dyDescent="0.25">
      <c r="Z416" s="10"/>
    </row>
    <row r="417" spans="26:26" x14ac:dyDescent="0.25">
      <c r="Z417" s="10"/>
    </row>
    <row r="418" spans="26:26" x14ac:dyDescent="0.25">
      <c r="Z418" s="10"/>
    </row>
    <row r="419" spans="26:26" x14ac:dyDescent="0.25">
      <c r="Z419" s="10"/>
    </row>
    <row r="420" spans="26:26" x14ac:dyDescent="0.25">
      <c r="Z420" s="10"/>
    </row>
    <row r="421" spans="26:26" x14ac:dyDescent="0.25">
      <c r="Z421" s="10"/>
    </row>
    <row r="422" spans="26:26" x14ac:dyDescent="0.25">
      <c r="Z422" s="10"/>
    </row>
    <row r="423" spans="26:26" x14ac:dyDescent="0.25">
      <c r="Z423" s="10"/>
    </row>
    <row r="424" spans="26:26" x14ac:dyDescent="0.25">
      <c r="Z424" s="10"/>
    </row>
    <row r="425" spans="26:26" x14ac:dyDescent="0.25">
      <c r="Z425" s="10"/>
    </row>
    <row r="426" spans="26:26" x14ac:dyDescent="0.25">
      <c r="Z426" s="10"/>
    </row>
    <row r="427" spans="26:26" x14ac:dyDescent="0.25">
      <c r="Z427" s="10"/>
    </row>
    <row r="428" spans="26:26" x14ac:dyDescent="0.25">
      <c r="Z428" s="10"/>
    </row>
    <row r="429" spans="26:26" x14ac:dyDescent="0.25">
      <c r="Z429" s="10"/>
    </row>
    <row r="430" spans="26:26" x14ac:dyDescent="0.25">
      <c r="Z430" s="10"/>
    </row>
    <row r="431" spans="26:26" x14ac:dyDescent="0.25">
      <c r="Z431" s="10"/>
    </row>
    <row r="432" spans="26:26" x14ac:dyDescent="0.25">
      <c r="Z432" s="10"/>
    </row>
    <row r="433" spans="26:26" x14ac:dyDescent="0.25">
      <c r="Z433" s="10"/>
    </row>
    <row r="434" spans="26:26" x14ac:dyDescent="0.25">
      <c r="Z434" s="10"/>
    </row>
    <row r="435" spans="26:26" x14ac:dyDescent="0.25">
      <c r="Z435" s="10"/>
    </row>
    <row r="436" spans="26:26" x14ac:dyDescent="0.25">
      <c r="Z436" s="10"/>
    </row>
    <row r="437" spans="26:26" x14ac:dyDescent="0.25">
      <c r="Z437" s="10"/>
    </row>
    <row r="438" spans="26:26" x14ac:dyDescent="0.25">
      <c r="Z438" s="10"/>
    </row>
    <row r="439" spans="26:26" x14ac:dyDescent="0.25">
      <c r="Z439" s="10"/>
    </row>
    <row r="440" spans="26:26" x14ac:dyDescent="0.25">
      <c r="Z440" s="10"/>
    </row>
    <row r="441" spans="26:26" x14ac:dyDescent="0.25">
      <c r="Z441" s="10"/>
    </row>
    <row r="442" spans="26:26" x14ac:dyDescent="0.25">
      <c r="Z442" s="10"/>
    </row>
    <row r="443" spans="26:26" x14ac:dyDescent="0.25">
      <c r="Z443" s="10"/>
    </row>
    <row r="444" spans="26:26" x14ac:dyDescent="0.25">
      <c r="Z444" s="10"/>
    </row>
    <row r="445" spans="26:26" x14ac:dyDescent="0.25">
      <c r="Z445" s="10"/>
    </row>
    <row r="446" spans="26:26" x14ac:dyDescent="0.25">
      <c r="Z446" s="10"/>
    </row>
    <row r="447" spans="26:26" x14ac:dyDescent="0.25">
      <c r="Z447" s="10"/>
    </row>
    <row r="448" spans="26:26" x14ac:dyDescent="0.25">
      <c r="Z448" s="10"/>
    </row>
    <row r="449" spans="26:26" x14ac:dyDescent="0.25">
      <c r="Z449" s="10"/>
    </row>
    <row r="450" spans="26:26" x14ac:dyDescent="0.25">
      <c r="Z450" s="10"/>
    </row>
    <row r="451" spans="26:26" x14ac:dyDescent="0.25">
      <c r="Z451" s="10"/>
    </row>
    <row r="452" spans="26:26" x14ac:dyDescent="0.25">
      <c r="Z452" s="10"/>
    </row>
    <row r="453" spans="26:26" x14ac:dyDescent="0.25">
      <c r="Z453" s="10"/>
    </row>
    <row r="454" spans="26:26" x14ac:dyDescent="0.25">
      <c r="Z454" s="10"/>
    </row>
    <row r="455" spans="26:26" x14ac:dyDescent="0.25">
      <c r="Z455" s="10"/>
    </row>
    <row r="456" spans="26:26" x14ac:dyDescent="0.25">
      <c r="Z456" s="10"/>
    </row>
    <row r="457" spans="26:26" x14ac:dyDescent="0.25">
      <c r="Z457" s="10"/>
    </row>
    <row r="458" spans="26:26" x14ac:dyDescent="0.25">
      <c r="Z458" s="10"/>
    </row>
    <row r="459" spans="26:26" x14ac:dyDescent="0.25">
      <c r="Z459" s="10"/>
    </row>
    <row r="460" spans="26:26" x14ac:dyDescent="0.25">
      <c r="Z460" s="10"/>
    </row>
    <row r="461" spans="26:26" x14ac:dyDescent="0.25">
      <c r="Z461" s="10"/>
    </row>
    <row r="462" spans="26:26" x14ac:dyDescent="0.25">
      <c r="Z462" s="10"/>
    </row>
    <row r="463" spans="26:26" x14ac:dyDescent="0.25">
      <c r="Z463" s="10"/>
    </row>
    <row r="464" spans="26:26" x14ac:dyDescent="0.25">
      <c r="Z464" s="10"/>
    </row>
    <row r="465" spans="26:26" x14ac:dyDescent="0.25">
      <c r="Z465" s="10"/>
    </row>
    <row r="466" spans="26:26" x14ac:dyDescent="0.25">
      <c r="Z466" s="10"/>
    </row>
    <row r="467" spans="26:26" x14ac:dyDescent="0.25">
      <c r="Z467" s="10"/>
    </row>
    <row r="468" spans="26:26" x14ac:dyDescent="0.25">
      <c r="Z468" s="10"/>
    </row>
    <row r="469" spans="26:26" x14ac:dyDescent="0.25">
      <c r="Z469" s="10"/>
    </row>
    <row r="470" spans="26:26" x14ac:dyDescent="0.25">
      <c r="Z470" s="10"/>
    </row>
    <row r="471" spans="26:26" x14ac:dyDescent="0.25">
      <c r="Z471" s="10"/>
    </row>
    <row r="472" spans="26:26" x14ac:dyDescent="0.25">
      <c r="Z472" s="10"/>
    </row>
    <row r="473" spans="26:26" x14ac:dyDescent="0.25">
      <c r="Z473" s="10"/>
    </row>
    <row r="474" spans="26:26" x14ac:dyDescent="0.25">
      <c r="Z474" s="10"/>
    </row>
    <row r="475" spans="26:26" x14ac:dyDescent="0.25">
      <c r="Z475" s="10"/>
    </row>
    <row r="476" spans="26:26" x14ac:dyDescent="0.25">
      <c r="Z476" s="10"/>
    </row>
    <row r="477" spans="26:26" x14ac:dyDescent="0.25">
      <c r="Z477" s="10"/>
    </row>
    <row r="478" spans="26:26" x14ac:dyDescent="0.25">
      <c r="Z478" s="10"/>
    </row>
    <row r="479" spans="26:26" x14ac:dyDescent="0.25">
      <c r="Z479" s="10"/>
    </row>
    <row r="480" spans="26:26" x14ac:dyDescent="0.25">
      <c r="Z480" s="10"/>
    </row>
    <row r="481" spans="26:26" x14ac:dyDescent="0.25">
      <c r="Z481" s="10"/>
    </row>
    <row r="482" spans="26:26" x14ac:dyDescent="0.25">
      <c r="Z482" s="10"/>
    </row>
    <row r="483" spans="26:26" x14ac:dyDescent="0.25">
      <c r="Z483" s="10"/>
    </row>
    <row r="484" spans="26:26" x14ac:dyDescent="0.25">
      <c r="Z484" s="10"/>
    </row>
    <row r="485" spans="26:26" x14ac:dyDescent="0.25">
      <c r="Z485" s="10"/>
    </row>
    <row r="486" spans="26:26" x14ac:dyDescent="0.25">
      <c r="Z486" s="10"/>
    </row>
    <row r="487" spans="26:26" x14ac:dyDescent="0.25">
      <c r="Z487" s="10"/>
    </row>
    <row r="488" spans="26:26" x14ac:dyDescent="0.25">
      <c r="Z488" s="10"/>
    </row>
    <row r="489" spans="26:26" x14ac:dyDescent="0.25">
      <c r="Z489" s="10"/>
    </row>
    <row r="490" spans="26:26" x14ac:dyDescent="0.25">
      <c r="Z490" s="10"/>
    </row>
    <row r="491" spans="26:26" x14ac:dyDescent="0.25">
      <c r="Z491" s="10"/>
    </row>
    <row r="492" spans="26:26" x14ac:dyDescent="0.25">
      <c r="Z492" s="10"/>
    </row>
    <row r="493" spans="26:26" x14ac:dyDescent="0.25">
      <c r="Z493" s="10"/>
    </row>
    <row r="494" spans="26:26" x14ac:dyDescent="0.25">
      <c r="Z494" s="10"/>
    </row>
    <row r="495" spans="26:26" x14ac:dyDescent="0.25">
      <c r="Z495" s="10"/>
    </row>
    <row r="496" spans="26:26" x14ac:dyDescent="0.25">
      <c r="Z496" s="10"/>
    </row>
    <row r="497" spans="26:26" x14ac:dyDescent="0.25">
      <c r="Z497" s="10"/>
    </row>
    <row r="498" spans="26:26" x14ac:dyDescent="0.25">
      <c r="Z498" s="10"/>
    </row>
    <row r="499" spans="26:26" x14ac:dyDescent="0.25">
      <c r="Z499" s="10"/>
    </row>
    <row r="500" spans="26:26" x14ac:dyDescent="0.25">
      <c r="Z500" s="10"/>
    </row>
    <row r="501" spans="26:26" x14ac:dyDescent="0.25">
      <c r="Z501" s="10"/>
    </row>
    <row r="502" spans="26:26" x14ac:dyDescent="0.25">
      <c r="Z502" s="10"/>
    </row>
    <row r="503" spans="26:26" x14ac:dyDescent="0.25">
      <c r="Z503" s="10"/>
    </row>
    <row r="504" spans="26:26" x14ac:dyDescent="0.25">
      <c r="Z504" s="10"/>
    </row>
    <row r="505" spans="26:26" x14ac:dyDescent="0.25">
      <c r="Z505" s="10"/>
    </row>
    <row r="506" spans="26:26" x14ac:dyDescent="0.25">
      <c r="Z506" s="10"/>
    </row>
    <row r="507" spans="26:26" x14ac:dyDescent="0.25">
      <c r="Z507" s="10"/>
    </row>
    <row r="508" spans="26:26" x14ac:dyDescent="0.25">
      <c r="Z508" s="10"/>
    </row>
    <row r="509" spans="26:26" x14ac:dyDescent="0.25">
      <c r="Z509" s="10"/>
    </row>
    <row r="510" spans="26:26" x14ac:dyDescent="0.25">
      <c r="Z510" s="10"/>
    </row>
    <row r="511" spans="26:26" x14ac:dyDescent="0.25">
      <c r="Z511" s="10"/>
    </row>
    <row r="512" spans="26:26" x14ac:dyDescent="0.25">
      <c r="Z512" s="10"/>
    </row>
    <row r="513" spans="26:26" x14ac:dyDescent="0.25">
      <c r="Z513" s="10"/>
    </row>
    <row r="514" spans="26:26" x14ac:dyDescent="0.25">
      <c r="Z514" s="10"/>
    </row>
    <row r="515" spans="26:26" x14ac:dyDescent="0.25">
      <c r="Z515" s="10"/>
    </row>
    <row r="516" spans="26:26" x14ac:dyDescent="0.25">
      <c r="Z516" s="10"/>
    </row>
    <row r="517" spans="26:26" x14ac:dyDescent="0.25">
      <c r="Z517" s="10"/>
    </row>
    <row r="518" spans="26:26" x14ac:dyDescent="0.25">
      <c r="Z518" s="10"/>
    </row>
    <row r="519" spans="26:26" x14ac:dyDescent="0.25">
      <c r="Z519" s="10"/>
    </row>
    <row r="520" spans="26:26" x14ac:dyDescent="0.25">
      <c r="Z520" s="10"/>
    </row>
    <row r="521" spans="26:26" x14ac:dyDescent="0.25">
      <c r="Z521" s="10"/>
    </row>
    <row r="522" spans="26:26" x14ac:dyDescent="0.25">
      <c r="Z522" s="10"/>
    </row>
    <row r="523" spans="26:26" x14ac:dyDescent="0.25">
      <c r="Z523" s="10"/>
    </row>
    <row r="524" spans="26:26" x14ac:dyDescent="0.25">
      <c r="Z524" s="10"/>
    </row>
    <row r="525" spans="26:26" x14ac:dyDescent="0.25">
      <c r="Z525" s="10"/>
    </row>
    <row r="526" spans="26:26" x14ac:dyDescent="0.25">
      <c r="Z526" s="10"/>
    </row>
    <row r="527" spans="26:26" x14ac:dyDescent="0.25">
      <c r="Z527" s="10"/>
    </row>
    <row r="528" spans="26:26" x14ac:dyDescent="0.25">
      <c r="Z528" s="10"/>
    </row>
    <row r="529" spans="26:26" x14ac:dyDescent="0.25">
      <c r="Z529" s="10"/>
    </row>
    <row r="530" spans="26:26" x14ac:dyDescent="0.25">
      <c r="Z530" s="10"/>
    </row>
    <row r="531" spans="26:26" x14ac:dyDescent="0.25">
      <c r="Z531" s="10"/>
    </row>
    <row r="532" spans="26:26" x14ac:dyDescent="0.25">
      <c r="Z532" s="10"/>
    </row>
    <row r="533" spans="26:26" x14ac:dyDescent="0.25">
      <c r="Z533" s="10"/>
    </row>
    <row r="534" spans="26:26" x14ac:dyDescent="0.25">
      <c r="Z534" s="10"/>
    </row>
    <row r="535" spans="26:26" x14ac:dyDescent="0.25">
      <c r="Z535" s="10"/>
    </row>
    <row r="536" spans="26:26" x14ac:dyDescent="0.25">
      <c r="Z536" s="10"/>
    </row>
    <row r="537" spans="26:26" x14ac:dyDescent="0.25">
      <c r="Z537" s="10"/>
    </row>
    <row r="538" spans="26:26" x14ac:dyDescent="0.25">
      <c r="Z538" s="10"/>
    </row>
    <row r="539" spans="26:26" x14ac:dyDescent="0.25">
      <c r="Z539" s="10"/>
    </row>
    <row r="540" spans="26:26" x14ac:dyDescent="0.25">
      <c r="Z540" s="10"/>
    </row>
    <row r="541" spans="26:26" x14ac:dyDescent="0.25">
      <c r="Z541" s="10"/>
    </row>
    <row r="542" spans="26:26" x14ac:dyDescent="0.25">
      <c r="Z542" s="10"/>
    </row>
    <row r="543" spans="26:26" x14ac:dyDescent="0.25">
      <c r="Z543" s="10"/>
    </row>
    <row r="544" spans="26:26" x14ac:dyDescent="0.25">
      <c r="Z544" s="10"/>
    </row>
    <row r="545" spans="26:26" x14ac:dyDescent="0.25">
      <c r="Z545" s="10"/>
    </row>
    <row r="546" spans="26:26" x14ac:dyDescent="0.25">
      <c r="Z546" s="10"/>
    </row>
    <row r="547" spans="26:26" x14ac:dyDescent="0.25">
      <c r="Z547" s="10"/>
    </row>
    <row r="548" spans="26:26" x14ac:dyDescent="0.25">
      <c r="Z548" s="10"/>
    </row>
    <row r="549" spans="26:26" x14ac:dyDescent="0.25">
      <c r="Z549" s="10"/>
    </row>
    <row r="550" spans="26:26" x14ac:dyDescent="0.25">
      <c r="Z550" s="10"/>
    </row>
    <row r="551" spans="26:26" x14ac:dyDescent="0.25">
      <c r="Z551" s="10"/>
    </row>
    <row r="552" spans="26:26" x14ac:dyDescent="0.25">
      <c r="Z552" s="10"/>
    </row>
    <row r="553" spans="26:26" x14ac:dyDescent="0.25">
      <c r="Z553" s="10"/>
    </row>
    <row r="554" spans="26:26" x14ac:dyDescent="0.25">
      <c r="Z554" s="10"/>
    </row>
    <row r="555" spans="26:26" x14ac:dyDescent="0.25">
      <c r="Z555" s="10"/>
    </row>
    <row r="556" spans="26:26" x14ac:dyDescent="0.25">
      <c r="Z556" s="10"/>
    </row>
    <row r="557" spans="26:26" x14ac:dyDescent="0.25">
      <c r="Z557" s="10"/>
    </row>
    <row r="558" spans="26:26" x14ac:dyDescent="0.25">
      <c r="Z558" s="10"/>
    </row>
    <row r="559" spans="26:26" x14ac:dyDescent="0.25">
      <c r="Z559" s="10"/>
    </row>
    <row r="560" spans="26:26" x14ac:dyDescent="0.25">
      <c r="Z560" s="10"/>
    </row>
    <row r="561" spans="26:26" x14ac:dyDescent="0.25">
      <c r="Z561" s="10"/>
    </row>
    <row r="562" spans="26:26" x14ac:dyDescent="0.25">
      <c r="Z562" s="10"/>
    </row>
    <row r="563" spans="26:26" x14ac:dyDescent="0.25">
      <c r="Z563" s="10"/>
    </row>
    <row r="564" spans="26:26" x14ac:dyDescent="0.25">
      <c r="Z564" s="10"/>
    </row>
    <row r="565" spans="26:26" x14ac:dyDescent="0.25">
      <c r="Z565" s="10"/>
    </row>
    <row r="566" spans="26:26" x14ac:dyDescent="0.25">
      <c r="Z566" s="10"/>
    </row>
    <row r="567" spans="26:26" x14ac:dyDescent="0.25">
      <c r="Z567" s="10"/>
    </row>
    <row r="568" spans="26:26" x14ac:dyDescent="0.25">
      <c r="Z568" s="10"/>
    </row>
    <row r="569" spans="26:26" x14ac:dyDescent="0.25">
      <c r="Z569" s="10"/>
    </row>
    <row r="570" spans="26:26" x14ac:dyDescent="0.25">
      <c r="Z570" s="10"/>
    </row>
    <row r="571" spans="26:26" x14ac:dyDescent="0.25">
      <c r="Z571" s="10"/>
    </row>
    <row r="572" spans="26:26" x14ac:dyDescent="0.25">
      <c r="Z572" s="10"/>
    </row>
    <row r="573" spans="26:26" x14ac:dyDescent="0.25">
      <c r="Z573" s="10"/>
    </row>
    <row r="574" spans="26:26" x14ac:dyDescent="0.25">
      <c r="Z574" s="10"/>
    </row>
    <row r="575" spans="26:26" x14ac:dyDescent="0.25">
      <c r="Z575" s="10"/>
    </row>
    <row r="576" spans="26:26" x14ac:dyDescent="0.25">
      <c r="Z576" s="10"/>
    </row>
    <row r="577" spans="26:26" x14ac:dyDescent="0.25">
      <c r="Z577" s="10"/>
    </row>
    <row r="578" spans="26:26" x14ac:dyDescent="0.25">
      <c r="Z578" s="10"/>
    </row>
    <row r="579" spans="26:26" x14ac:dyDescent="0.25">
      <c r="Z579" s="10"/>
    </row>
    <row r="580" spans="26:26" x14ac:dyDescent="0.25">
      <c r="Z580" s="10"/>
    </row>
    <row r="581" spans="26:26" x14ac:dyDescent="0.25">
      <c r="Z581" s="10"/>
    </row>
    <row r="582" spans="26:26" x14ac:dyDescent="0.25">
      <c r="Z582" s="10"/>
    </row>
    <row r="583" spans="26:26" x14ac:dyDescent="0.25">
      <c r="Z583" s="10"/>
    </row>
    <row r="584" spans="26:26" x14ac:dyDescent="0.25">
      <c r="Z584" s="10"/>
    </row>
    <row r="585" spans="26:26" x14ac:dyDescent="0.25">
      <c r="Z585" s="10"/>
    </row>
    <row r="586" spans="26:26" x14ac:dyDescent="0.25">
      <c r="Z586" s="10"/>
    </row>
    <row r="587" spans="26:26" x14ac:dyDescent="0.25">
      <c r="Z587" s="10"/>
    </row>
    <row r="588" spans="26:26" x14ac:dyDescent="0.25">
      <c r="Z588" s="10"/>
    </row>
    <row r="589" spans="26:26" x14ac:dyDescent="0.25">
      <c r="Z589" s="10"/>
    </row>
    <row r="590" spans="26:26" x14ac:dyDescent="0.25">
      <c r="Z590" s="10"/>
    </row>
    <row r="591" spans="26:26" x14ac:dyDescent="0.25">
      <c r="Z591" s="10"/>
    </row>
    <row r="592" spans="26:26" x14ac:dyDescent="0.25">
      <c r="Z592" s="10"/>
    </row>
    <row r="593" spans="26:26" x14ac:dyDescent="0.25">
      <c r="Z593" s="10"/>
    </row>
    <row r="594" spans="26:26" x14ac:dyDescent="0.25">
      <c r="Z594" s="10"/>
    </row>
    <row r="595" spans="26:26" x14ac:dyDescent="0.25">
      <c r="Z595" s="10"/>
    </row>
    <row r="596" spans="26:26" x14ac:dyDescent="0.25">
      <c r="Z596" s="10"/>
    </row>
    <row r="597" spans="26:26" x14ac:dyDescent="0.25">
      <c r="Z597" s="10"/>
    </row>
    <row r="598" spans="26:26" x14ac:dyDescent="0.25">
      <c r="Z598" s="10"/>
    </row>
    <row r="599" spans="26:26" x14ac:dyDescent="0.25">
      <c r="Z599" s="10"/>
    </row>
    <row r="600" spans="26:26" x14ac:dyDescent="0.25">
      <c r="Z600" s="10"/>
    </row>
    <row r="601" spans="26:26" x14ac:dyDescent="0.25">
      <c r="Z601" s="10"/>
    </row>
    <row r="602" spans="26:26" x14ac:dyDescent="0.25">
      <c r="Z602" s="10"/>
    </row>
    <row r="603" spans="26:26" x14ac:dyDescent="0.25">
      <c r="Z603" s="10"/>
    </row>
    <row r="604" spans="26:26" x14ac:dyDescent="0.25">
      <c r="Z604" s="10"/>
    </row>
    <row r="605" spans="26:26" x14ac:dyDescent="0.25">
      <c r="Z605" s="10"/>
    </row>
    <row r="606" spans="26:26" x14ac:dyDescent="0.25">
      <c r="Z606" s="10"/>
    </row>
    <row r="607" spans="26:26" x14ac:dyDescent="0.25">
      <c r="Z607" s="10"/>
    </row>
    <row r="608" spans="26:26" x14ac:dyDescent="0.25">
      <c r="Z608" s="10"/>
    </row>
    <row r="609" spans="26:26" x14ac:dyDescent="0.25">
      <c r="Z609" s="10"/>
    </row>
    <row r="610" spans="26:26" x14ac:dyDescent="0.25">
      <c r="Z610" s="10"/>
    </row>
    <row r="611" spans="26:26" x14ac:dyDescent="0.25">
      <c r="Z611" s="10"/>
    </row>
    <row r="612" spans="26:26" x14ac:dyDescent="0.25">
      <c r="Z612" s="10"/>
    </row>
    <row r="613" spans="26:26" x14ac:dyDescent="0.25">
      <c r="Z613" s="10"/>
    </row>
    <row r="614" spans="26:26" x14ac:dyDescent="0.25">
      <c r="Z614" s="10"/>
    </row>
    <row r="615" spans="26:26" x14ac:dyDescent="0.25">
      <c r="Z615" s="10"/>
    </row>
    <row r="616" spans="26:26" x14ac:dyDescent="0.25">
      <c r="Z616" s="10"/>
    </row>
    <row r="617" spans="26:26" x14ac:dyDescent="0.25">
      <c r="Z617" s="10"/>
    </row>
    <row r="618" spans="26:26" x14ac:dyDescent="0.25">
      <c r="Z618" s="10"/>
    </row>
    <row r="619" spans="26:26" x14ac:dyDescent="0.25">
      <c r="Z619" s="10"/>
    </row>
    <row r="620" spans="26:26" x14ac:dyDescent="0.25">
      <c r="Z620" s="10"/>
    </row>
    <row r="621" spans="26:26" x14ac:dyDescent="0.25">
      <c r="Z621" s="10"/>
    </row>
    <row r="622" spans="26:26" x14ac:dyDescent="0.25">
      <c r="Z622" s="10"/>
    </row>
    <row r="623" spans="26:26" x14ac:dyDescent="0.25">
      <c r="Z623" s="10"/>
    </row>
    <row r="624" spans="26:26" x14ac:dyDescent="0.25">
      <c r="Z624" s="10"/>
    </row>
    <row r="625" spans="26:26" x14ac:dyDescent="0.25">
      <c r="Z625" s="10"/>
    </row>
    <row r="626" spans="26:26" x14ac:dyDescent="0.25">
      <c r="Z626" s="10"/>
    </row>
    <row r="627" spans="26:26" x14ac:dyDescent="0.25">
      <c r="Z627" s="10"/>
    </row>
    <row r="628" spans="26:26" x14ac:dyDescent="0.25">
      <c r="Z628" s="10"/>
    </row>
    <row r="629" spans="26:26" x14ac:dyDescent="0.25">
      <c r="Z629" s="10"/>
    </row>
    <row r="630" spans="26:26" x14ac:dyDescent="0.25">
      <c r="Z630" s="10"/>
    </row>
    <row r="631" spans="26:26" x14ac:dyDescent="0.25">
      <c r="Z631" s="10"/>
    </row>
    <row r="632" spans="26:26" x14ac:dyDescent="0.25">
      <c r="Z632" s="10"/>
    </row>
    <row r="633" spans="26:26" x14ac:dyDescent="0.25">
      <c r="Z633" s="10"/>
    </row>
    <row r="634" spans="26:26" x14ac:dyDescent="0.25">
      <c r="Z634" s="10"/>
    </row>
    <row r="635" spans="26:26" x14ac:dyDescent="0.25">
      <c r="Z635" s="10"/>
    </row>
    <row r="636" spans="26:26" x14ac:dyDescent="0.25">
      <c r="Z636" s="10"/>
    </row>
    <row r="637" spans="26:26" x14ac:dyDescent="0.25">
      <c r="Z637" s="10"/>
    </row>
    <row r="638" spans="26:26" x14ac:dyDescent="0.25">
      <c r="Z638" s="10"/>
    </row>
    <row r="639" spans="26:26" x14ac:dyDescent="0.25">
      <c r="Z639" s="10"/>
    </row>
    <row r="640" spans="26:26" x14ac:dyDescent="0.25">
      <c r="Z640" s="10"/>
    </row>
    <row r="641" spans="26:26" x14ac:dyDescent="0.25">
      <c r="Z641" s="10"/>
    </row>
    <row r="642" spans="26:26" x14ac:dyDescent="0.25">
      <c r="Z642" s="10"/>
    </row>
    <row r="643" spans="26:26" x14ac:dyDescent="0.25">
      <c r="Z643" s="10"/>
    </row>
    <row r="644" spans="26:26" x14ac:dyDescent="0.25">
      <c r="Z644" s="10"/>
    </row>
    <row r="645" spans="26:26" x14ac:dyDescent="0.25">
      <c r="Z645" s="10"/>
    </row>
    <row r="646" spans="26:26" x14ac:dyDescent="0.25">
      <c r="Z646" s="10"/>
    </row>
    <row r="647" spans="26:26" x14ac:dyDescent="0.25">
      <c r="Z647" s="10"/>
    </row>
    <row r="648" spans="26:26" x14ac:dyDescent="0.25">
      <c r="Z648" s="10"/>
    </row>
    <row r="649" spans="26:26" x14ac:dyDescent="0.25">
      <c r="Z649" s="10"/>
    </row>
    <row r="650" spans="26:26" x14ac:dyDescent="0.25">
      <c r="Z650" s="10"/>
    </row>
    <row r="651" spans="26:26" x14ac:dyDescent="0.25">
      <c r="Z651" s="10"/>
    </row>
    <row r="652" spans="26:26" x14ac:dyDescent="0.25">
      <c r="Z652" s="10"/>
    </row>
    <row r="653" spans="26:26" x14ac:dyDescent="0.25">
      <c r="Z653" s="10"/>
    </row>
    <row r="654" spans="26:26" x14ac:dyDescent="0.25">
      <c r="Z654" s="10"/>
    </row>
    <row r="655" spans="26:26" x14ac:dyDescent="0.25">
      <c r="Z655" s="10"/>
    </row>
    <row r="656" spans="26:26" x14ac:dyDescent="0.25">
      <c r="Z656" s="10"/>
    </row>
    <row r="657" spans="26:26" x14ac:dyDescent="0.25">
      <c r="Z657" s="10"/>
    </row>
    <row r="658" spans="26:26" x14ac:dyDescent="0.25">
      <c r="Z658" s="10"/>
    </row>
    <row r="659" spans="26:26" x14ac:dyDescent="0.25">
      <c r="Z659" s="10"/>
    </row>
    <row r="660" spans="26:26" x14ac:dyDescent="0.25">
      <c r="Z660" s="10"/>
    </row>
    <row r="661" spans="26:26" x14ac:dyDescent="0.25">
      <c r="Z661" s="10"/>
    </row>
    <row r="662" spans="26:26" x14ac:dyDescent="0.25">
      <c r="Z662" s="10"/>
    </row>
    <row r="663" spans="26:26" x14ac:dyDescent="0.25">
      <c r="Z663" s="10"/>
    </row>
    <row r="664" spans="26:26" x14ac:dyDescent="0.25">
      <c r="Z664" s="10"/>
    </row>
    <row r="665" spans="26:26" x14ac:dyDescent="0.25">
      <c r="Z665" s="10"/>
    </row>
    <row r="666" spans="26:26" x14ac:dyDescent="0.25">
      <c r="Z666" s="10"/>
    </row>
    <row r="667" spans="26:26" x14ac:dyDescent="0.25">
      <c r="Z667" s="10"/>
    </row>
    <row r="668" spans="26:26" x14ac:dyDescent="0.25">
      <c r="Z668" s="10"/>
    </row>
    <row r="669" spans="26:26" x14ac:dyDescent="0.25">
      <c r="Z669" s="10"/>
    </row>
    <row r="670" spans="26:26" x14ac:dyDescent="0.25">
      <c r="Z670" s="10"/>
    </row>
    <row r="671" spans="26:26" x14ac:dyDescent="0.25">
      <c r="Z671" s="10"/>
    </row>
    <row r="672" spans="26:26" x14ac:dyDescent="0.25">
      <c r="Z672" s="10"/>
    </row>
    <row r="673" spans="26:26" x14ac:dyDescent="0.25">
      <c r="Z673" s="10"/>
    </row>
    <row r="674" spans="26:26" x14ac:dyDescent="0.25">
      <c r="Z674" s="10"/>
    </row>
    <row r="675" spans="26:26" x14ac:dyDescent="0.25">
      <c r="Z675" s="10"/>
    </row>
    <row r="676" spans="26:26" x14ac:dyDescent="0.25">
      <c r="Z676" s="10"/>
    </row>
    <row r="677" spans="26:26" x14ac:dyDescent="0.25">
      <c r="Z677" s="10"/>
    </row>
    <row r="678" spans="26:26" x14ac:dyDescent="0.25">
      <c r="Z678" s="10"/>
    </row>
    <row r="679" spans="26:26" x14ac:dyDescent="0.25">
      <c r="Z679" s="10"/>
    </row>
    <row r="680" spans="26:26" x14ac:dyDescent="0.25">
      <c r="Z680" s="10"/>
    </row>
    <row r="681" spans="26:26" x14ac:dyDescent="0.25">
      <c r="Z681" s="10"/>
    </row>
    <row r="682" spans="26:26" x14ac:dyDescent="0.25">
      <c r="Z682" s="10"/>
    </row>
    <row r="683" spans="26:26" x14ac:dyDescent="0.25">
      <c r="Z683" s="10"/>
    </row>
    <row r="684" spans="26:26" x14ac:dyDescent="0.25">
      <c r="Z684" s="10"/>
    </row>
    <row r="685" spans="26:26" x14ac:dyDescent="0.25">
      <c r="Z685" s="10"/>
    </row>
    <row r="686" spans="26:26" x14ac:dyDescent="0.25">
      <c r="Z686" s="10"/>
    </row>
    <row r="687" spans="26:26" x14ac:dyDescent="0.25">
      <c r="Z687" s="10"/>
    </row>
    <row r="688" spans="26:26" x14ac:dyDescent="0.25">
      <c r="Z688" s="10"/>
    </row>
    <row r="689" spans="26:26" x14ac:dyDescent="0.25">
      <c r="Z689" s="10"/>
    </row>
    <row r="690" spans="26:26" x14ac:dyDescent="0.25">
      <c r="Z690" s="10"/>
    </row>
    <row r="691" spans="26:26" x14ac:dyDescent="0.25">
      <c r="Z691" s="10"/>
    </row>
    <row r="692" spans="26:26" x14ac:dyDescent="0.25">
      <c r="Z692" s="10"/>
    </row>
    <row r="693" spans="26:26" x14ac:dyDescent="0.25">
      <c r="Z693" s="10"/>
    </row>
    <row r="694" spans="26:26" x14ac:dyDescent="0.25">
      <c r="Z694" s="10"/>
    </row>
    <row r="695" spans="26:26" x14ac:dyDescent="0.25">
      <c r="Z695" s="10"/>
    </row>
    <row r="696" spans="26:26" x14ac:dyDescent="0.25">
      <c r="Z696" s="10"/>
    </row>
    <row r="697" spans="26:26" x14ac:dyDescent="0.25">
      <c r="Z697" s="10"/>
    </row>
    <row r="698" spans="26:26" x14ac:dyDescent="0.25">
      <c r="Z698" s="10"/>
    </row>
    <row r="699" spans="26:26" x14ac:dyDescent="0.25">
      <c r="Z699" s="10"/>
    </row>
    <row r="700" spans="26:26" x14ac:dyDescent="0.25">
      <c r="Z700" s="10"/>
    </row>
    <row r="701" spans="26:26" x14ac:dyDescent="0.25">
      <c r="Z701" s="10"/>
    </row>
    <row r="702" spans="26:26" x14ac:dyDescent="0.25">
      <c r="Z702" s="10"/>
    </row>
    <row r="703" spans="26:26" x14ac:dyDescent="0.25">
      <c r="Z703" s="10"/>
    </row>
    <row r="704" spans="26:26" x14ac:dyDescent="0.25">
      <c r="Z704" s="10"/>
    </row>
    <row r="705" spans="26:26" x14ac:dyDescent="0.25">
      <c r="Z705" s="10"/>
    </row>
    <row r="706" spans="26:26" x14ac:dyDescent="0.25">
      <c r="Z706" s="10"/>
    </row>
    <row r="707" spans="26:26" x14ac:dyDescent="0.25">
      <c r="Z707" s="10"/>
    </row>
    <row r="708" spans="26:26" x14ac:dyDescent="0.25">
      <c r="Z708" s="10"/>
    </row>
    <row r="709" spans="26:26" x14ac:dyDescent="0.25">
      <c r="Z709" s="10"/>
    </row>
    <row r="710" spans="26:26" x14ac:dyDescent="0.25">
      <c r="Z710" s="10"/>
    </row>
    <row r="711" spans="26:26" x14ac:dyDescent="0.25">
      <c r="Z711" s="10"/>
    </row>
    <row r="712" spans="26:26" x14ac:dyDescent="0.25">
      <c r="Z712" s="10"/>
    </row>
    <row r="713" spans="26:26" x14ac:dyDescent="0.25">
      <c r="Z713" s="10"/>
    </row>
    <row r="714" spans="26:26" x14ac:dyDescent="0.25">
      <c r="Z714" s="10"/>
    </row>
    <row r="715" spans="26:26" x14ac:dyDescent="0.25">
      <c r="Z715" s="10"/>
    </row>
    <row r="716" spans="26:26" x14ac:dyDescent="0.25">
      <c r="Z716" s="10"/>
    </row>
    <row r="717" spans="26:26" x14ac:dyDescent="0.25">
      <c r="Z717" s="10"/>
    </row>
    <row r="718" spans="26:26" x14ac:dyDescent="0.25">
      <c r="Z718" s="10"/>
    </row>
    <row r="719" spans="26:26" x14ac:dyDescent="0.25">
      <c r="Z719" s="10"/>
    </row>
    <row r="720" spans="26:26" x14ac:dyDescent="0.25">
      <c r="Z720" s="10"/>
    </row>
    <row r="721" spans="26:26" x14ac:dyDescent="0.25">
      <c r="Z721" s="10"/>
    </row>
    <row r="722" spans="26:26" x14ac:dyDescent="0.25">
      <c r="Z722" s="10"/>
    </row>
    <row r="723" spans="26:26" x14ac:dyDescent="0.25">
      <c r="Z723" s="10"/>
    </row>
    <row r="724" spans="26:26" x14ac:dyDescent="0.25">
      <c r="Z724" s="10"/>
    </row>
    <row r="725" spans="26:26" x14ac:dyDescent="0.25">
      <c r="Z725" s="10"/>
    </row>
    <row r="726" spans="26:26" x14ac:dyDescent="0.25">
      <c r="Z726" s="10"/>
    </row>
    <row r="727" spans="26:26" x14ac:dyDescent="0.25">
      <c r="Z727" s="10"/>
    </row>
    <row r="728" spans="26:26" x14ac:dyDescent="0.25">
      <c r="Z728" s="10"/>
    </row>
    <row r="729" spans="26:26" x14ac:dyDescent="0.25">
      <c r="Z729" s="10"/>
    </row>
    <row r="730" spans="26:26" x14ac:dyDescent="0.25">
      <c r="Z730" s="10"/>
    </row>
    <row r="731" spans="26:26" x14ac:dyDescent="0.25">
      <c r="Z731" s="10"/>
    </row>
    <row r="732" spans="26:26" x14ac:dyDescent="0.25">
      <c r="Z732" s="10"/>
    </row>
    <row r="733" spans="26:26" x14ac:dyDescent="0.25">
      <c r="Z733" s="10"/>
    </row>
    <row r="734" spans="26:26" x14ac:dyDescent="0.25">
      <c r="Z734" s="10"/>
    </row>
    <row r="735" spans="26:26" x14ac:dyDescent="0.25">
      <c r="Z735" s="10"/>
    </row>
    <row r="736" spans="26:26" x14ac:dyDescent="0.25">
      <c r="Z736" s="10"/>
    </row>
    <row r="737" spans="26:26" x14ac:dyDescent="0.25">
      <c r="Z737" s="10"/>
    </row>
    <row r="738" spans="26:26" x14ac:dyDescent="0.25">
      <c r="Z738" s="10"/>
    </row>
    <row r="739" spans="26:26" x14ac:dyDescent="0.25">
      <c r="Z739" s="10"/>
    </row>
    <row r="740" spans="26:26" x14ac:dyDescent="0.25">
      <c r="Z740" s="10"/>
    </row>
    <row r="741" spans="26:26" x14ac:dyDescent="0.25">
      <c r="Z741" s="10"/>
    </row>
    <row r="742" spans="26:26" x14ac:dyDescent="0.25">
      <c r="Z742" s="10"/>
    </row>
    <row r="743" spans="26:26" x14ac:dyDescent="0.25">
      <c r="Z743" s="10"/>
    </row>
    <row r="744" spans="26:26" x14ac:dyDescent="0.25">
      <c r="Z744" s="10"/>
    </row>
    <row r="745" spans="26:26" x14ac:dyDescent="0.25">
      <c r="Z745" s="10"/>
    </row>
    <row r="746" spans="26:26" x14ac:dyDescent="0.25">
      <c r="Z746" s="10"/>
    </row>
    <row r="747" spans="26:26" x14ac:dyDescent="0.25">
      <c r="Z747" s="10"/>
    </row>
    <row r="748" spans="26:26" x14ac:dyDescent="0.25">
      <c r="Z748" s="10"/>
    </row>
    <row r="749" spans="26:26" x14ac:dyDescent="0.25">
      <c r="Z749" s="10"/>
    </row>
    <row r="750" spans="26:26" x14ac:dyDescent="0.25">
      <c r="Z750" s="10"/>
    </row>
    <row r="751" spans="26:26" x14ac:dyDescent="0.25">
      <c r="Z751" s="10"/>
    </row>
    <row r="752" spans="26:26" x14ac:dyDescent="0.25">
      <c r="Z752" s="10"/>
    </row>
    <row r="753" spans="26:26" x14ac:dyDescent="0.25">
      <c r="Z753" s="10"/>
    </row>
    <row r="754" spans="26:26" x14ac:dyDescent="0.25">
      <c r="Z754" s="10"/>
    </row>
    <row r="755" spans="26:26" x14ac:dyDescent="0.25">
      <c r="Z755" s="10"/>
    </row>
    <row r="756" spans="26:26" x14ac:dyDescent="0.25">
      <c r="Z756" s="10"/>
    </row>
    <row r="757" spans="26:26" x14ac:dyDescent="0.25">
      <c r="Z757" s="10"/>
    </row>
    <row r="758" spans="26:26" x14ac:dyDescent="0.25">
      <c r="Z758" s="10"/>
    </row>
    <row r="759" spans="26:26" x14ac:dyDescent="0.25">
      <c r="Z759" s="10"/>
    </row>
    <row r="760" spans="26:26" x14ac:dyDescent="0.25">
      <c r="Z760" s="10"/>
    </row>
    <row r="761" spans="26:26" x14ac:dyDescent="0.25">
      <c r="Z761" s="10"/>
    </row>
    <row r="762" spans="26:26" x14ac:dyDescent="0.25">
      <c r="Z762" s="10"/>
    </row>
    <row r="763" spans="26:26" x14ac:dyDescent="0.25">
      <c r="Z763" s="10"/>
    </row>
    <row r="764" spans="26:26" x14ac:dyDescent="0.25">
      <c r="Z764" s="10"/>
    </row>
    <row r="765" spans="26:26" x14ac:dyDescent="0.25">
      <c r="Z765" s="10"/>
    </row>
    <row r="766" spans="26:26" x14ac:dyDescent="0.25">
      <c r="Z766" s="10"/>
    </row>
    <row r="767" spans="26:26" x14ac:dyDescent="0.25">
      <c r="Z767" s="10"/>
    </row>
    <row r="768" spans="26:26" x14ac:dyDescent="0.25">
      <c r="Z768" s="10"/>
    </row>
    <row r="769" spans="26:26" x14ac:dyDescent="0.25">
      <c r="Z769" s="10"/>
    </row>
    <row r="770" spans="26:26" x14ac:dyDescent="0.25">
      <c r="Z770" s="10"/>
    </row>
    <row r="771" spans="26:26" x14ac:dyDescent="0.25">
      <c r="Z771" s="10"/>
    </row>
    <row r="772" spans="26:26" x14ac:dyDescent="0.25">
      <c r="Z772" s="10"/>
    </row>
    <row r="773" spans="26:26" x14ac:dyDescent="0.25">
      <c r="Z773" s="10"/>
    </row>
    <row r="774" spans="26:26" x14ac:dyDescent="0.25">
      <c r="Z774" s="10"/>
    </row>
    <row r="775" spans="26:26" x14ac:dyDescent="0.25">
      <c r="Z775" s="10"/>
    </row>
    <row r="776" spans="26:26" x14ac:dyDescent="0.25">
      <c r="Z776" s="10"/>
    </row>
    <row r="777" spans="26:26" x14ac:dyDescent="0.25">
      <c r="Z777" s="10"/>
    </row>
    <row r="778" spans="26:26" x14ac:dyDescent="0.25">
      <c r="Z778" s="10"/>
    </row>
    <row r="779" spans="26:26" x14ac:dyDescent="0.25">
      <c r="Z779" s="10"/>
    </row>
    <row r="780" spans="26:26" x14ac:dyDescent="0.25">
      <c r="Z780" s="10"/>
    </row>
    <row r="781" spans="26:26" x14ac:dyDescent="0.25">
      <c r="Z781" s="10"/>
    </row>
    <row r="782" spans="26:26" x14ac:dyDescent="0.25">
      <c r="Z782" s="10"/>
    </row>
    <row r="783" spans="26:26" x14ac:dyDescent="0.25">
      <c r="Z783" s="10"/>
    </row>
    <row r="784" spans="26:26" x14ac:dyDescent="0.25">
      <c r="Z784" s="10"/>
    </row>
    <row r="785" spans="26:26" x14ac:dyDescent="0.25">
      <c r="Z785" s="10"/>
    </row>
    <row r="786" spans="26:26" x14ac:dyDescent="0.25">
      <c r="Z786" s="10"/>
    </row>
    <row r="787" spans="26:26" x14ac:dyDescent="0.25">
      <c r="Z787" s="10"/>
    </row>
    <row r="788" spans="26:26" x14ac:dyDescent="0.25">
      <c r="Z788" s="10"/>
    </row>
    <row r="789" spans="26:26" x14ac:dyDescent="0.25">
      <c r="Z789" s="10"/>
    </row>
    <row r="790" spans="26:26" x14ac:dyDescent="0.25">
      <c r="Z790" s="10"/>
    </row>
    <row r="791" spans="26:26" x14ac:dyDescent="0.25">
      <c r="Z791" s="10"/>
    </row>
    <row r="792" spans="26:26" x14ac:dyDescent="0.25">
      <c r="Z792" s="10"/>
    </row>
    <row r="793" spans="26:26" x14ac:dyDescent="0.25">
      <c r="Z793" s="10"/>
    </row>
    <row r="794" spans="26:26" x14ac:dyDescent="0.25">
      <c r="Z794" s="10"/>
    </row>
    <row r="795" spans="26:26" x14ac:dyDescent="0.25">
      <c r="Z795" s="10"/>
    </row>
    <row r="796" spans="26:26" x14ac:dyDescent="0.25">
      <c r="Z796" s="10"/>
    </row>
    <row r="797" spans="26:26" x14ac:dyDescent="0.25">
      <c r="Z797" s="10"/>
    </row>
    <row r="798" spans="26:26" x14ac:dyDescent="0.25">
      <c r="Z798" s="10"/>
    </row>
    <row r="799" spans="26:26" x14ac:dyDescent="0.25">
      <c r="Z799" s="10"/>
    </row>
    <row r="800" spans="26:26" x14ac:dyDescent="0.25">
      <c r="Z800" s="10"/>
    </row>
    <row r="801" spans="26:26" x14ac:dyDescent="0.25">
      <c r="Z801" s="10"/>
    </row>
    <row r="802" spans="26:26" x14ac:dyDescent="0.25">
      <c r="Z802" s="10"/>
    </row>
    <row r="803" spans="26:26" x14ac:dyDescent="0.25">
      <c r="Z803" s="10"/>
    </row>
    <row r="804" spans="26:26" x14ac:dyDescent="0.25">
      <c r="Z804" s="10"/>
    </row>
    <row r="805" spans="26:26" x14ac:dyDescent="0.25">
      <c r="Z805" s="10"/>
    </row>
    <row r="806" spans="26:26" x14ac:dyDescent="0.25">
      <c r="Z806" s="10"/>
    </row>
    <row r="807" spans="26:26" x14ac:dyDescent="0.25">
      <c r="Z807" s="10"/>
    </row>
    <row r="808" spans="26:26" x14ac:dyDescent="0.25">
      <c r="Z808" s="10"/>
    </row>
    <row r="809" spans="26:26" x14ac:dyDescent="0.25">
      <c r="Z809" s="10"/>
    </row>
    <row r="810" spans="26:26" x14ac:dyDescent="0.25">
      <c r="Z810" s="10"/>
    </row>
    <row r="811" spans="26:26" x14ac:dyDescent="0.25">
      <c r="Z811" s="10"/>
    </row>
    <row r="812" spans="26:26" x14ac:dyDescent="0.25">
      <c r="Z812" s="10"/>
    </row>
    <row r="813" spans="26:26" x14ac:dyDescent="0.25">
      <c r="Z813" s="10"/>
    </row>
    <row r="814" spans="26:26" x14ac:dyDescent="0.25">
      <c r="Z814" s="10"/>
    </row>
    <row r="815" spans="26:26" x14ac:dyDescent="0.25">
      <c r="Z815" s="10"/>
    </row>
    <row r="816" spans="26:26" x14ac:dyDescent="0.25">
      <c r="Z816" s="10"/>
    </row>
    <row r="817" spans="26:26" x14ac:dyDescent="0.25">
      <c r="Z817" s="10"/>
    </row>
    <row r="818" spans="26:26" x14ac:dyDescent="0.25">
      <c r="Z818" s="10"/>
    </row>
    <row r="819" spans="26:26" x14ac:dyDescent="0.25">
      <c r="Z819" s="10"/>
    </row>
    <row r="820" spans="26:26" x14ac:dyDescent="0.25">
      <c r="Z820" s="10"/>
    </row>
    <row r="821" spans="26:26" x14ac:dyDescent="0.25">
      <c r="Z821" s="10"/>
    </row>
    <row r="822" spans="26:26" x14ac:dyDescent="0.25">
      <c r="Z822" s="10"/>
    </row>
    <row r="823" spans="26:26" x14ac:dyDescent="0.25">
      <c r="Z823" s="10"/>
    </row>
    <row r="824" spans="26:26" x14ac:dyDescent="0.25">
      <c r="Z824" s="10"/>
    </row>
    <row r="825" spans="26:26" x14ac:dyDescent="0.25">
      <c r="Z825" s="10"/>
    </row>
    <row r="826" spans="26:26" x14ac:dyDescent="0.25">
      <c r="Z826" s="10"/>
    </row>
    <row r="827" spans="26:26" x14ac:dyDescent="0.25">
      <c r="Z827" s="10"/>
    </row>
    <row r="828" spans="26:26" x14ac:dyDescent="0.25">
      <c r="Z828" s="10"/>
    </row>
    <row r="829" spans="26:26" x14ac:dyDescent="0.25">
      <c r="Z829" s="10"/>
    </row>
    <row r="830" spans="26:26" x14ac:dyDescent="0.25">
      <c r="Z830" s="10"/>
    </row>
    <row r="831" spans="26:26" x14ac:dyDescent="0.25">
      <c r="Z831" s="10"/>
    </row>
    <row r="832" spans="26:26" x14ac:dyDescent="0.25">
      <c r="Z832" s="10"/>
    </row>
    <row r="833" spans="26:26" x14ac:dyDescent="0.25">
      <c r="Z833" s="10"/>
    </row>
    <row r="834" spans="26:26" x14ac:dyDescent="0.25">
      <c r="Z834" s="10"/>
    </row>
    <row r="835" spans="26:26" x14ac:dyDescent="0.25">
      <c r="Z835" s="10"/>
    </row>
    <row r="836" spans="26:26" x14ac:dyDescent="0.25">
      <c r="Z836" s="10"/>
    </row>
    <row r="837" spans="26:26" x14ac:dyDescent="0.25">
      <c r="Z837" s="10"/>
    </row>
    <row r="838" spans="26:26" x14ac:dyDescent="0.25">
      <c r="Z838" s="10"/>
    </row>
    <row r="839" spans="26:26" x14ac:dyDescent="0.25">
      <c r="Z839" s="10"/>
    </row>
    <row r="840" spans="26:26" x14ac:dyDescent="0.25">
      <c r="Z840" s="10"/>
    </row>
    <row r="841" spans="26:26" x14ac:dyDescent="0.25">
      <c r="Z841" s="10"/>
    </row>
    <row r="842" spans="26:26" x14ac:dyDescent="0.25">
      <c r="Z842" s="10"/>
    </row>
    <row r="843" spans="26:26" x14ac:dyDescent="0.25">
      <c r="Z843" s="10"/>
    </row>
    <row r="844" spans="26:26" x14ac:dyDescent="0.25">
      <c r="Z844" s="10"/>
    </row>
    <row r="845" spans="26:26" x14ac:dyDescent="0.25">
      <c r="Z845" s="10"/>
    </row>
    <row r="846" spans="26:26" x14ac:dyDescent="0.25">
      <c r="Z846" s="10"/>
    </row>
    <row r="847" spans="26:26" x14ac:dyDescent="0.25">
      <c r="Z847" s="10"/>
    </row>
    <row r="848" spans="26:26" x14ac:dyDescent="0.25">
      <c r="Z848" s="10"/>
    </row>
    <row r="849" spans="26:26" x14ac:dyDescent="0.25">
      <c r="Z849" s="10"/>
    </row>
    <row r="850" spans="26:26" x14ac:dyDescent="0.25">
      <c r="Z850" s="10"/>
    </row>
    <row r="851" spans="26:26" x14ac:dyDescent="0.25">
      <c r="Z851" s="10"/>
    </row>
    <row r="852" spans="26:26" x14ac:dyDescent="0.25">
      <c r="Z852" s="10"/>
    </row>
    <row r="853" spans="26:26" x14ac:dyDescent="0.25">
      <c r="Z853" s="10"/>
    </row>
    <row r="854" spans="26:26" x14ac:dyDescent="0.25">
      <c r="Z854" s="10"/>
    </row>
    <row r="855" spans="26:26" x14ac:dyDescent="0.25">
      <c r="Z855" s="10"/>
    </row>
    <row r="856" spans="26:26" x14ac:dyDescent="0.25">
      <c r="Z856" s="10"/>
    </row>
    <row r="857" spans="26:26" x14ac:dyDescent="0.25">
      <c r="Z857" s="10"/>
    </row>
    <row r="858" spans="26:26" x14ac:dyDescent="0.25">
      <c r="Z858" s="10"/>
    </row>
    <row r="859" spans="26:26" x14ac:dyDescent="0.25">
      <c r="Z859" s="10"/>
    </row>
    <row r="860" spans="26:26" x14ac:dyDescent="0.25">
      <c r="Z860" s="10"/>
    </row>
    <row r="861" spans="26:26" x14ac:dyDescent="0.25">
      <c r="Z861" s="10"/>
    </row>
    <row r="862" spans="26:26" x14ac:dyDescent="0.25">
      <c r="Z862" s="10"/>
    </row>
    <row r="863" spans="26:26" x14ac:dyDescent="0.25">
      <c r="Z863" s="10"/>
    </row>
    <row r="864" spans="26:26" x14ac:dyDescent="0.25">
      <c r="Z864" s="10"/>
    </row>
    <row r="865" spans="26:26" x14ac:dyDescent="0.25">
      <c r="Z865" s="10"/>
    </row>
    <row r="866" spans="26:26" x14ac:dyDescent="0.25">
      <c r="Z866" s="10"/>
    </row>
    <row r="867" spans="26:26" x14ac:dyDescent="0.25">
      <c r="Z867" s="10"/>
    </row>
    <row r="868" spans="26:26" x14ac:dyDescent="0.25">
      <c r="Z868" s="10"/>
    </row>
    <row r="869" spans="26:26" x14ac:dyDescent="0.25">
      <c r="Z869" s="10"/>
    </row>
    <row r="870" spans="26:26" x14ac:dyDescent="0.25">
      <c r="Z870" s="10"/>
    </row>
    <row r="871" spans="26:26" x14ac:dyDescent="0.25">
      <c r="Z871" s="10"/>
    </row>
    <row r="872" spans="26:26" x14ac:dyDescent="0.25">
      <c r="Z872" s="10"/>
    </row>
    <row r="873" spans="26:26" x14ac:dyDescent="0.25">
      <c r="Z873" s="10"/>
    </row>
    <row r="874" spans="26:26" x14ac:dyDescent="0.25">
      <c r="Z874" s="10"/>
    </row>
    <row r="875" spans="26:26" x14ac:dyDescent="0.25">
      <c r="Z875" s="10"/>
    </row>
    <row r="876" spans="26:26" x14ac:dyDescent="0.25">
      <c r="Z876" s="10"/>
    </row>
    <row r="877" spans="26:26" x14ac:dyDescent="0.25">
      <c r="Z877" s="10"/>
    </row>
    <row r="878" spans="26:26" x14ac:dyDescent="0.25">
      <c r="Z878" s="10"/>
    </row>
    <row r="879" spans="26:26" x14ac:dyDescent="0.25">
      <c r="Z879" s="10"/>
    </row>
    <row r="880" spans="26:26" x14ac:dyDescent="0.25">
      <c r="Z880" s="10"/>
    </row>
    <row r="881" spans="26:26" x14ac:dyDescent="0.25">
      <c r="Z881" s="10"/>
    </row>
    <row r="882" spans="26:26" x14ac:dyDescent="0.25">
      <c r="Z882" s="10"/>
    </row>
    <row r="883" spans="26:26" x14ac:dyDescent="0.25">
      <c r="Z883" s="10"/>
    </row>
    <row r="884" spans="26:26" x14ac:dyDescent="0.25">
      <c r="Z884" s="10"/>
    </row>
    <row r="885" spans="26:26" x14ac:dyDescent="0.25">
      <c r="Z885" s="10"/>
    </row>
    <row r="886" spans="26:26" x14ac:dyDescent="0.25">
      <c r="Z886" s="10"/>
    </row>
    <row r="887" spans="26:26" x14ac:dyDescent="0.25">
      <c r="Z887" s="10"/>
    </row>
    <row r="888" spans="26:26" x14ac:dyDescent="0.25">
      <c r="Z888" s="10"/>
    </row>
    <row r="889" spans="26:26" x14ac:dyDescent="0.25">
      <c r="Z889" s="10"/>
    </row>
    <row r="890" spans="26:26" x14ac:dyDescent="0.25">
      <c r="Z890" s="10"/>
    </row>
    <row r="891" spans="26:26" x14ac:dyDescent="0.25">
      <c r="Z891" s="10"/>
    </row>
    <row r="892" spans="26:26" x14ac:dyDescent="0.25">
      <c r="Z892" s="10"/>
    </row>
    <row r="893" spans="26:26" x14ac:dyDescent="0.25">
      <c r="Z893" s="10"/>
    </row>
    <row r="894" spans="26:26" x14ac:dyDescent="0.25">
      <c r="Z894" s="10"/>
    </row>
    <row r="895" spans="26:26" x14ac:dyDescent="0.25">
      <c r="Z895" s="10"/>
    </row>
    <row r="896" spans="26:26" x14ac:dyDescent="0.25">
      <c r="Z896" s="10"/>
    </row>
    <row r="897" spans="26:26" x14ac:dyDescent="0.25">
      <c r="Z897" s="10"/>
    </row>
    <row r="898" spans="26:26" x14ac:dyDescent="0.25">
      <c r="Z898" s="10"/>
    </row>
    <row r="899" spans="26:26" x14ac:dyDescent="0.25">
      <c r="Z899" s="10"/>
    </row>
    <row r="900" spans="26:26" x14ac:dyDescent="0.25">
      <c r="Z900" s="10"/>
    </row>
    <row r="901" spans="26:26" x14ac:dyDescent="0.25">
      <c r="Z901" s="10"/>
    </row>
    <row r="902" spans="26:26" x14ac:dyDescent="0.25">
      <c r="Z902" s="10"/>
    </row>
    <row r="903" spans="26:26" x14ac:dyDescent="0.25">
      <c r="Z903" s="10"/>
    </row>
    <row r="904" spans="26:26" x14ac:dyDescent="0.25">
      <c r="Z904" s="10"/>
    </row>
    <row r="905" spans="26:26" x14ac:dyDescent="0.25">
      <c r="Z905" s="10"/>
    </row>
    <row r="906" spans="26:26" x14ac:dyDescent="0.25">
      <c r="Z906" s="10"/>
    </row>
    <row r="907" spans="26:26" x14ac:dyDescent="0.25">
      <c r="Z907" s="10"/>
    </row>
    <row r="908" spans="26:26" x14ac:dyDescent="0.25">
      <c r="Z908" s="10"/>
    </row>
    <row r="909" spans="26:26" x14ac:dyDescent="0.25">
      <c r="Z909" s="10"/>
    </row>
    <row r="910" spans="26:26" x14ac:dyDescent="0.25">
      <c r="Z910" s="10"/>
    </row>
    <row r="911" spans="26:26" x14ac:dyDescent="0.25">
      <c r="Z911" s="10"/>
    </row>
    <row r="912" spans="26:26" x14ac:dyDescent="0.25">
      <c r="Z912" s="10"/>
    </row>
    <row r="913" spans="26:26" x14ac:dyDescent="0.25">
      <c r="Z913" s="10"/>
    </row>
    <row r="914" spans="26:26" x14ac:dyDescent="0.25">
      <c r="Z914" s="10"/>
    </row>
    <row r="915" spans="26:26" x14ac:dyDescent="0.25">
      <c r="Z915" s="10"/>
    </row>
    <row r="916" spans="26:26" x14ac:dyDescent="0.25">
      <c r="Z916" s="10"/>
    </row>
    <row r="917" spans="26:26" x14ac:dyDescent="0.25">
      <c r="Z917" s="10"/>
    </row>
    <row r="918" spans="26:26" x14ac:dyDescent="0.25">
      <c r="Z918" s="10"/>
    </row>
    <row r="919" spans="26:26" x14ac:dyDescent="0.25">
      <c r="Z919" s="10"/>
    </row>
    <row r="920" spans="26:26" x14ac:dyDescent="0.25">
      <c r="Z920" s="10"/>
    </row>
    <row r="921" spans="26:26" x14ac:dyDescent="0.25">
      <c r="Z921" s="10"/>
    </row>
    <row r="922" spans="26:26" x14ac:dyDescent="0.25">
      <c r="Z922" s="10"/>
    </row>
    <row r="923" spans="26:26" x14ac:dyDescent="0.25">
      <c r="Z923" s="10"/>
    </row>
    <row r="924" spans="26:26" x14ac:dyDescent="0.25">
      <c r="Z924" s="10"/>
    </row>
    <row r="925" spans="26:26" x14ac:dyDescent="0.25">
      <c r="Z925" s="10"/>
    </row>
    <row r="926" spans="26:26" x14ac:dyDescent="0.25">
      <c r="Z926" s="10"/>
    </row>
    <row r="927" spans="26:26" x14ac:dyDescent="0.25">
      <c r="Z927" s="10"/>
    </row>
    <row r="928" spans="26:26" x14ac:dyDescent="0.25">
      <c r="Z928" s="10"/>
    </row>
    <row r="929" spans="26:26" x14ac:dyDescent="0.25">
      <c r="Z929" s="10"/>
    </row>
    <row r="930" spans="26:26" x14ac:dyDescent="0.25">
      <c r="Z930" s="10"/>
    </row>
    <row r="931" spans="26:26" x14ac:dyDescent="0.25">
      <c r="Z931" s="10"/>
    </row>
    <row r="932" spans="26:26" x14ac:dyDescent="0.25">
      <c r="Z932" s="10"/>
    </row>
    <row r="933" spans="26:26" x14ac:dyDescent="0.25">
      <c r="Z933" s="10"/>
    </row>
    <row r="934" spans="26:26" x14ac:dyDescent="0.25">
      <c r="Z934" s="10"/>
    </row>
    <row r="935" spans="26:26" x14ac:dyDescent="0.25">
      <c r="Z935" s="10"/>
    </row>
    <row r="936" spans="26:26" x14ac:dyDescent="0.25">
      <c r="Z936" s="10"/>
    </row>
    <row r="937" spans="26:26" x14ac:dyDescent="0.25">
      <c r="Z937" s="10"/>
    </row>
    <row r="938" spans="26:26" x14ac:dyDescent="0.25">
      <c r="Z938" s="10"/>
    </row>
    <row r="939" spans="26:26" x14ac:dyDescent="0.25">
      <c r="Z939" s="10"/>
    </row>
    <row r="940" spans="26:26" x14ac:dyDescent="0.25">
      <c r="Z940" s="10"/>
    </row>
    <row r="941" spans="26:26" x14ac:dyDescent="0.25">
      <c r="Z941" s="10"/>
    </row>
    <row r="942" spans="26:26" x14ac:dyDescent="0.25">
      <c r="Z942" s="10"/>
    </row>
    <row r="943" spans="26:26" x14ac:dyDescent="0.25">
      <c r="Z943" s="10"/>
    </row>
    <row r="944" spans="26:26" x14ac:dyDescent="0.25">
      <c r="Z944" s="10"/>
    </row>
    <row r="945" spans="26:26" x14ac:dyDescent="0.25">
      <c r="Z945" s="10"/>
    </row>
    <row r="946" spans="26:26" x14ac:dyDescent="0.25">
      <c r="Z946" s="10"/>
    </row>
    <row r="947" spans="26:26" x14ac:dyDescent="0.25">
      <c r="Z947" s="10"/>
    </row>
    <row r="948" spans="26:26" x14ac:dyDescent="0.25">
      <c r="Z948" s="10"/>
    </row>
    <row r="949" spans="26:26" x14ac:dyDescent="0.25">
      <c r="Z949" s="10"/>
    </row>
    <row r="950" spans="26:26" x14ac:dyDescent="0.25">
      <c r="Z950" s="10"/>
    </row>
    <row r="951" spans="26:26" x14ac:dyDescent="0.25">
      <c r="Z951" s="10"/>
    </row>
    <row r="952" spans="26:26" x14ac:dyDescent="0.25">
      <c r="Z952" s="10"/>
    </row>
    <row r="953" spans="26:26" x14ac:dyDescent="0.25">
      <c r="Z953" s="10"/>
    </row>
    <row r="954" spans="26:26" x14ac:dyDescent="0.25">
      <c r="Z954" s="10"/>
    </row>
    <row r="955" spans="26:26" x14ac:dyDescent="0.25">
      <c r="Z955" s="10"/>
    </row>
    <row r="956" spans="26:26" x14ac:dyDescent="0.25">
      <c r="Z956" s="10"/>
    </row>
    <row r="957" spans="26:26" x14ac:dyDescent="0.25">
      <c r="Z957" s="10"/>
    </row>
    <row r="958" spans="26:26" x14ac:dyDescent="0.25">
      <c r="Z958" s="10"/>
    </row>
    <row r="959" spans="26:26" x14ac:dyDescent="0.25">
      <c r="Z959" s="10"/>
    </row>
    <row r="960" spans="26:26" x14ac:dyDescent="0.25">
      <c r="Z960" s="10"/>
    </row>
    <row r="961" spans="26:26" x14ac:dyDescent="0.25">
      <c r="Z961" s="10"/>
    </row>
    <row r="962" spans="26:26" x14ac:dyDescent="0.25">
      <c r="Z962" s="10"/>
    </row>
    <row r="963" spans="26:26" x14ac:dyDescent="0.25">
      <c r="Z963" s="10"/>
    </row>
    <row r="964" spans="26:26" x14ac:dyDescent="0.25">
      <c r="Z964" s="10"/>
    </row>
    <row r="965" spans="26:26" x14ac:dyDescent="0.25">
      <c r="Z965" s="10"/>
    </row>
    <row r="966" spans="26:26" x14ac:dyDescent="0.25">
      <c r="Z966" s="10"/>
    </row>
    <row r="967" spans="26:26" x14ac:dyDescent="0.25">
      <c r="Z967" s="10"/>
    </row>
    <row r="968" spans="26:26" x14ac:dyDescent="0.25">
      <c r="Z968" s="10"/>
    </row>
    <row r="969" spans="26:26" x14ac:dyDescent="0.25">
      <c r="Z969" s="10"/>
    </row>
    <row r="970" spans="26:26" x14ac:dyDescent="0.25">
      <c r="Z970" s="10"/>
    </row>
    <row r="971" spans="26:26" x14ac:dyDescent="0.25">
      <c r="Z971" s="10"/>
    </row>
    <row r="972" spans="26:26" x14ac:dyDescent="0.25">
      <c r="Z972" s="10"/>
    </row>
    <row r="973" spans="26:26" x14ac:dyDescent="0.25">
      <c r="Z973" s="10"/>
    </row>
    <row r="974" spans="26:26" x14ac:dyDescent="0.25">
      <c r="Z974" s="10"/>
    </row>
    <row r="975" spans="26:26" x14ac:dyDescent="0.25">
      <c r="Z975" s="10"/>
    </row>
    <row r="976" spans="26:26" x14ac:dyDescent="0.25">
      <c r="Z976" s="10"/>
    </row>
    <row r="977" spans="26:26" x14ac:dyDescent="0.25">
      <c r="Z977" s="10"/>
    </row>
    <row r="978" spans="26:26" x14ac:dyDescent="0.25">
      <c r="Z978" s="10"/>
    </row>
    <row r="979" spans="26:26" x14ac:dyDescent="0.25">
      <c r="Z979" s="10"/>
    </row>
    <row r="980" spans="26:26" x14ac:dyDescent="0.25">
      <c r="Z980" s="10"/>
    </row>
    <row r="981" spans="26:26" x14ac:dyDescent="0.25">
      <c r="Z981" s="10"/>
    </row>
    <row r="982" spans="26:26" x14ac:dyDescent="0.25">
      <c r="Z982" s="10"/>
    </row>
    <row r="983" spans="26:26" x14ac:dyDescent="0.25">
      <c r="Z983" s="10"/>
    </row>
    <row r="984" spans="26:26" x14ac:dyDescent="0.25">
      <c r="Z984" s="10"/>
    </row>
    <row r="985" spans="26:26" x14ac:dyDescent="0.25">
      <c r="Z985" s="10"/>
    </row>
    <row r="986" spans="26:26" x14ac:dyDescent="0.25">
      <c r="Z986" s="10"/>
    </row>
    <row r="987" spans="26:26" x14ac:dyDescent="0.25">
      <c r="Z987" s="10"/>
    </row>
    <row r="988" spans="26:26" x14ac:dyDescent="0.25">
      <c r="Z988" s="10"/>
    </row>
    <row r="989" spans="26:26" x14ac:dyDescent="0.25">
      <c r="Z989" s="10"/>
    </row>
    <row r="990" spans="26:26" x14ac:dyDescent="0.25">
      <c r="Z990" s="10"/>
    </row>
    <row r="991" spans="26:26" x14ac:dyDescent="0.25">
      <c r="Z991" s="10"/>
    </row>
    <row r="992" spans="26:26" x14ac:dyDescent="0.25">
      <c r="Z992" s="10"/>
    </row>
    <row r="993" spans="26:26" x14ac:dyDescent="0.25">
      <c r="Z993" s="10"/>
    </row>
    <row r="994" spans="26:26" x14ac:dyDescent="0.25">
      <c r="Z994" s="10"/>
    </row>
    <row r="995" spans="26:26" x14ac:dyDescent="0.25">
      <c r="Z995" s="10"/>
    </row>
    <row r="996" spans="26:26" x14ac:dyDescent="0.25">
      <c r="Z996" s="10"/>
    </row>
    <row r="997" spans="26:26" x14ac:dyDescent="0.25">
      <c r="Z997" s="10"/>
    </row>
    <row r="998" spans="26:26" x14ac:dyDescent="0.25">
      <c r="Z998" s="10"/>
    </row>
    <row r="999" spans="26:26" x14ac:dyDescent="0.25">
      <c r="Z999" s="10"/>
    </row>
    <row r="1000" spans="26:26" x14ac:dyDescent="0.25">
      <c r="Z1000" s="10"/>
    </row>
    <row r="1001" spans="26:26" x14ac:dyDescent="0.25">
      <c r="Z1001" s="10"/>
    </row>
    <row r="1002" spans="26:26" x14ac:dyDescent="0.25">
      <c r="Z1002" s="10"/>
    </row>
    <row r="1003" spans="26:26" x14ac:dyDescent="0.25">
      <c r="Z1003" s="10"/>
    </row>
    <row r="1004" spans="26:26" x14ac:dyDescent="0.25">
      <c r="Z1004" s="10"/>
    </row>
    <row r="1005" spans="26:26" x14ac:dyDescent="0.25">
      <c r="Z1005" s="10"/>
    </row>
    <row r="1006" spans="26:26" x14ac:dyDescent="0.25">
      <c r="Z1006" s="10"/>
    </row>
    <row r="1007" spans="26:26" x14ac:dyDescent="0.25">
      <c r="Z1007" s="10"/>
    </row>
    <row r="1008" spans="26:26" x14ac:dyDescent="0.25">
      <c r="Z1008" s="10"/>
    </row>
    <row r="1009" spans="26:26" x14ac:dyDescent="0.25">
      <c r="Z1009" s="10"/>
    </row>
    <row r="1010" spans="26:26" x14ac:dyDescent="0.25">
      <c r="Z1010" s="10"/>
    </row>
    <row r="1011" spans="26:26" x14ac:dyDescent="0.25">
      <c r="Z1011" s="10"/>
    </row>
    <row r="1012" spans="26:26" x14ac:dyDescent="0.25">
      <c r="Z1012" s="10"/>
    </row>
    <row r="1013" spans="26:26" x14ac:dyDescent="0.25">
      <c r="Z1013" s="10"/>
    </row>
    <row r="1014" spans="26:26" x14ac:dyDescent="0.25">
      <c r="Z1014" s="10"/>
    </row>
    <row r="1015" spans="26:26" x14ac:dyDescent="0.25">
      <c r="Z1015" s="10"/>
    </row>
    <row r="1016" spans="26:26" x14ac:dyDescent="0.25">
      <c r="Z1016" s="10"/>
    </row>
    <row r="1017" spans="26:26" x14ac:dyDescent="0.25">
      <c r="Z1017" s="10"/>
    </row>
    <row r="1018" spans="26:26" x14ac:dyDescent="0.25">
      <c r="Z1018" s="10"/>
    </row>
    <row r="1019" spans="26:26" x14ac:dyDescent="0.25">
      <c r="Z1019" s="10"/>
    </row>
    <row r="1020" spans="26:26" x14ac:dyDescent="0.25">
      <c r="Z1020" s="10"/>
    </row>
    <row r="1021" spans="26:26" x14ac:dyDescent="0.25">
      <c r="Z1021" s="10"/>
    </row>
    <row r="1022" spans="26:26" x14ac:dyDescent="0.25">
      <c r="Z1022" s="10"/>
    </row>
    <row r="1023" spans="26:26" x14ac:dyDescent="0.25">
      <c r="Z1023" s="10"/>
    </row>
    <row r="1024" spans="26:26" x14ac:dyDescent="0.25">
      <c r="Z1024" s="10"/>
    </row>
    <row r="1025" spans="26:26" x14ac:dyDescent="0.25">
      <c r="Z1025" s="10"/>
    </row>
    <row r="1026" spans="26:26" x14ac:dyDescent="0.25">
      <c r="Z1026" s="10"/>
    </row>
    <row r="1027" spans="26:26" x14ac:dyDescent="0.25">
      <c r="Z1027" s="10"/>
    </row>
    <row r="1028" spans="26:26" x14ac:dyDescent="0.25">
      <c r="Z1028" s="10"/>
    </row>
    <row r="1029" spans="26:26" x14ac:dyDescent="0.25">
      <c r="Z1029" s="10"/>
    </row>
    <row r="1030" spans="26:26" x14ac:dyDescent="0.25">
      <c r="Z1030" s="10"/>
    </row>
    <row r="1031" spans="26:26" x14ac:dyDescent="0.25">
      <c r="Z1031" s="10"/>
    </row>
    <row r="1032" spans="26:26" x14ac:dyDescent="0.25">
      <c r="Z1032" s="10"/>
    </row>
    <row r="1033" spans="26:26" x14ac:dyDescent="0.25">
      <c r="Z1033" s="10"/>
    </row>
    <row r="1034" spans="26:26" x14ac:dyDescent="0.25">
      <c r="Z1034" s="10"/>
    </row>
    <row r="1035" spans="26:26" x14ac:dyDescent="0.25">
      <c r="Z1035" s="10"/>
    </row>
    <row r="1036" spans="26:26" x14ac:dyDescent="0.25">
      <c r="Z1036" s="10"/>
    </row>
    <row r="1037" spans="26:26" x14ac:dyDescent="0.25">
      <c r="Z1037" s="10"/>
    </row>
    <row r="1038" spans="26:26" x14ac:dyDescent="0.25">
      <c r="Z1038" s="10"/>
    </row>
    <row r="1039" spans="26:26" x14ac:dyDescent="0.25">
      <c r="Z1039" s="10"/>
    </row>
    <row r="1040" spans="26:26" x14ac:dyDescent="0.25">
      <c r="Z1040" s="10"/>
    </row>
    <row r="1041" spans="26:26" x14ac:dyDescent="0.25">
      <c r="Z1041" s="10"/>
    </row>
    <row r="1042" spans="26:26" x14ac:dyDescent="0.25">
      <c r="Z1042" s="10"/>
    </row>
    <row r="1043" spans="26:26" x14ac:dyDescent="0.25">
      <c r="Z1043" s="10"/>
    </row>
    <row r="1044" spans="26:26" x14ac:dyDescent="0.25">
      <c r="Z1044" s="10"/>
    </row>
    <row r="1045" spans="26:26" x14ac:dyDescent="0.25">
      <c r="Z1045" s="10"/>
    </row>
    <row r="1046" spans="26:26" x14ac:dyDescent="0.25">
      <c r="Z1046" s="10"/>
    </row>
    <row r="1047" spans="26:26" x14ac:dyDescent="0.25">
      <c r="Z1047" s="10"/>
    </row>
    <row r="1048" spans="26:26" x14ac:dyDescent="0.25">
      <c r="Z1048" s="10"/>
    </row>
    <row r="1049" spans="26:26" x14ac:dyDescent="0.25">
      <c r="Z1049" s="10"/>
    </row>
    <row r="1050" spans="26:26" x14ac:dyDescent="0.25">
      <c r="Z1050" s="10"/>
    </row>
    <row r="1051" spans="26:26" x14ac:dyDescent="0.25">
      <c r="Z1051" s="10"/>
    </row>
    <row r="1052" spans="26:26" x14ac:dyDescent="0.25">
      <c r="Z1052" s="10"/>
    </row>
    <row r="1053" spans="26:26" x14ac:dyDescent="0.25">
      <c r="Z1053" s="10"/>
    </row>
    <row r="1054" spans="26:26" x14ac:dyDescent="0.25">
      <c r="Z1054" s="10"/>
    </row>
    <row r="1055" spans="26:26" x14ac:dyDescent="0.25">
      <c r="Z1055" s="10"/>
    </row>
    <row r="1056" spans="26:26" x14ac:dyDescent="0.25">
      <c r="Z1056" s="10"/>
    </row>
    <row r="1057" spans="26:26" x14ac:dyDescent="0.25">
      <c r="Z1057" s="10"/>
    </row>
    <row r="1058" spans="26:26" x14ac:dyDescent="0.25">
      <c r="Z1058" s="10"/>
    </row>
    <row r="1059" spans="26:26" x14ac:dyDescent="0.25">
      <c r="Z1059" s="10"/>
    </row>
    <row r="1060" spans="26:26" x14ac:dyDescent="0.25">
      <c r="Z1060" s="10"/>
    </row>
    <row r="1061" spans="26:26" x14ac:dyDescent="0.25">
      <c r="Z1061" s="10"/>
    </row>
    <row r="1062" spans="26:26" x14ac:dyDescent="0.25">
      <c r="Z1062" s="10"/>
    </row>
    <row r="1063" spans="26:26" x14ac:dyDescent="0.25">
      <c r="Z1063" s="10"/>
    </row>
    <row r="1064" spans="26:26" x14ac:dyDescent="0.25">
      <c r="Z1064" s="10"/>
    </row>
    <row r="1065" spans="26:26" x14ac:dyDescent="0.25">
      <c r="Z1065" s="10"/>
    </row>
    <row r="1066" spans="26:26" x14ac:dyDescent="0.25">
      <c r="Z1066" s="10"/>
    </row>
    <row r="1067" spans="26:26" x14ac:dyDescent="0.25">
      <c r="Z1067" s="10"/>
    </row>
    <row r="1068" spans="26:26" x14ac:dyDescent="0.25">
      <c r="Z1068" s="10"/>
    </row>
    <row r="1069" spans="26:26" x14ac:dyDescent="0.25">
      <c r="Z1069" s="10"/>
    </row>
    <row r="1070" spans="26:26" x14ac:dyDescent="0.25">
      <c r="Z1070" s="10"/>
    </row>
    <row r="1071" spans="26:26" x14ac:dyDescent="0.25">
      <c r="Z1071" s="10"/>
    </row>
    <row r="1072" spans="26:26" x14ac:dyDescent="0.25">
      <c r="Z1072" s="10"/>
    </row>
    <row r="1073" spans="26:26" x14ac:dyDescent="0.25">
      <c r="Z1073" s="10"/>
    </row>
    <row r="1074" spans="26:26" x14ac:dyDescent="0.25">
      <c r="Z1074" s="10"/>
    </row>
    <row r="1075" spans="26:26" x14ac:dyDescent="0.25">
      <c r="Z1075" s="10"/>
    </row>
    <row r="1076" spans="26:26" x14ac:dyDescent="0.25">
      <c r="Z1076" s="10"/>
    </row>
    <row r="1077" spans="26:26" x14ac:dyDescent="0.25">
      <c r="Z1077" s="10"/>
    </row>
    <row r="1078" spans="26:26" x14ac:dyDescent="0.25">
      <c r="Z1078" s="10"/>
    </row>
    <row r="1079" spans="26:26" x14ac:dyDescent="0.25">
      <c r="Z1079" s="10"/>
    </row>
    <row r="1080" spans="26:26" x14ac:dyDescent="0.25">
      <c r="Z1080" s="10"/>
    </row>
    <row r="1081" spans="26:26" x14ac:dyDescent="0.25">
      <c r="Z1081" s="10"/>
    </row>
    <row r="1082" spans="26:26" x14ac:dyDescent="0.25">
      <c r="Z1082" s="10"/>
    </row>
    <row r="1083" spans="26:26" x14ac:dyDescent="0.25">
      <c r="Z1083" s="10"/>
    </row>
    <row r="1084" spans="26:26" x14ac:dyDescent="0.25">
      <c r="Z1084" s="10"/>
    </row>
    <row r="1085" spans="26:26" x14ac:dyDescent="0.25">
      <c r="Z1085" s="10"/>
    </row>
    <row r="1086" spans="26:26" x14ac:dyDescent="0.25">
      <c r="Z1086" s="10"/>
    </row>
    <row r="1087" spans="26:26" x14ac:dyDescent="0.25">
      <c r="Z1087" s="10"/>
    </row>
    <row r="1088" spans="26:26" x14ac:dyDescent="0.25">
      <c r="Z1088" s="10"/>
    </row>
    <row r="1089" spans="26:26" x14ac:dyDescent="0.25">
      <c r="Z1089" s="10"/>
    </row>
    <row r="1090" spans="26:26" x14ac:dyDescent="0.25">
      <c r="Z1090" s="10"/>
    </row>
    <row r="1091" spans="26:26" x14ac:dyDescent="0.25">
      <c r="Z1091" s="10"/>
    </row>
    <row r="1092" spans="26:26" x14ac:dyDescent="0.25">
      <c r="Z1092" s="10"/>
    </row>
    <row r="1093" spans="26:26" x14ac:dyDescent="0.25">
      <c r="Z1093" s="10"/>
    </row>
    <row r="1094" spans="26:26" x14ac:dyDescent="0.25">
      <c r="Z1094" s="10"/>
    </row>
    <row r="1095" spans="26:26" x14ac:dyDescent="0.25">
      <c r="Z1095" s="10"/>
    </row>
    <row r="1096" spans="26:26" x14ac:dyDescent="0.25">
      <c r="Z1096" s="10"/>
    </row>
    <row r="1097" spans="26:26" x14ac:dyDescent="0.25">
      <c r="Z1097" s="10"/>
    </row>
    <row r="1098" spans="26:26" x14ac:dyDescent="0.25">
      <c r="Z1098" s="10"/>
    </row>
    <row r="1099" spans="26:26" x14ac:dyDescent="0.25">
      <c r="Z1099" s="10"/>
    </row>
    <row r="1100" spans="26:26" x14ac:dyDescent="0.25">
      <c r="Z1100" s="10"/>
    </row>
    <row r="1101" spans="26:26" x14ac:dyDescent="0.25">
      <c r="Z1101" s="10"/>
    </row>
    <row r="1102" spans="26:26" x14ac:dyDescent="0.25">
      <c r="Z1102" s="10"/>
    </row>
    <row r="1103" spans="26:26" x14ac:dyDescent="0.25">
      <c r="Z1103" s="10"/>
    </row>
    <row r="1104" spans="26:26" x14ac:dyDescent="0.25">
      <c r="Z1104" s="10"/>
    </row>
    <row r="1105" spans="26:26" x14ac:dyDescent="0.25">
      <c r="Z1105" s="10"/>
    </row>
    <row r="1106" spans="26:26" x14ac:dyDescent="0.25">
      <c r="Z1106" s="10"/>
    </row>
    <row r="1107" spans="26:26" x14ac:dyDescent="0.25">
      <c r="Z1107" s="10"/>
    </row>
    <row r="1108" spans="26:26" x14ac:dyDescent="0.25">
      <c r="Z1108" s="10"/>
    </row>
    <row r="1109" spans="26:26" x14ac:dyDescent="0.25">
      <c r="Z1109" s="10"/>
    </row>
    <row r="1110" spans="26:26" x14ac:dyDescent="0.25">
      <c r="Z1110" s="10"/>
    </row>
    <row r="1111" spans="26:26" x14ac:dyDescent="0.25">
      <c r="Z1111" s="10"/>
    </row>
    <row r="1112" spans="26:26" x14ac:dyDescent="0.25">
      <c r="Z1112" s="10"/>
    </row>
    <row r="1113" spans="26:26" x14ac:dyDescent="0.25">
      <c r="Z1113" s="10"/>
    </row>
    <row r="1114" spans="26:26" x14ac:dyDescent="0.25">
      <c r="Z1114" s="10"/>
    </row>
    <row r="1115" spans="26:26" x14ac:dyDescent="0.25">
      <c r="Z1115" s="10"/>
    </row>
    <row r="1116" spans="26:26" x14ac:dyDescent="0.25">
      <c r="Z1116" s="10"/>
    </row>
    <row r="1117" spans="26:26" x14ac:dyDescent="0.25">
      <c r="Z1117" s="10"/>
    </row>
    <row r="1118" spans="26:26" x14ac:dyDescent="0.25">
      <c r="Z1118" s="10"/>
    </row>
    <row r="1119" spans="26:26" x14ac:dyDescent="0.25">
      <c r="Z1119" s="10"/>
    </row>
    <row r="1120" spans="26:26" x14ac:dyDescent="0.25">
      <c r="Z1120" s="10"/>
    </row>
    <row r="1121" spans="26:26" x14ac:dyDescent="0.25">
      <c r="Z1121" s="10"/>
    </row>
    <row r="1122" spans="26:26" x14ac:dyDescent="0.25">
      <c r="Z1122" s="10"/>
    </row>
    <row r="1123" spans="26:26" x14ac:dyDescent="0.25">
      <c r="Z1123" s="10"/>
    </row>
    <row r="1124" spans="26:26" x14ac:dyDescent="0.25">
      <c r="Z1124" s="10"/>
    </row>
    <row r="1125" spans="26:26" x14ac:dyDescent="0.25">
      <c r="Z1125" s="10"/>
    </row>
    <row r="1126" spans="26:26" x14ac:dyDescent="0.25">
      <c r="Z1126" s="10"/>
    </row>
    <row r="1127" spans="26:26" x14ac:dyDescent="0.25">
      <c r="Z1127" s="10"/>
    </row>
    <row r="1128" spans="26:26" x14ac:dyDescent="0.25">
      <c r="Z1128" s="10"/>
    </row>
    <row r="1129" spans="26:26" x14ac:dyDescent="0.25">
      <c r="Z1129" s="10"/>
    </row>
    <row r="1130" spans="26:26" x14ac:dyDescent="0.25">
      <c r="Z1130" s="10"/>
    </row>
    <row r="1131" spans="26:26" x14ac:dyDescent="0.25">
      <c r="Z1131" s="10"/>
    </row>
    <row r="1132" spans="26:26" x14ac:dyDescent="0.25">
      <c r="Z1132" s="10"/>
    </row>
    <row r="1133" spans="26:26" x14ac:dyDescent="0.25">
      <c r="Z1133" s="10"/>
    </row>
    <row r="1134" spans="26:26" x14ac:dyDescent="0.25">
      <c r="Z1134" s="10"/>
    </row>
    <row r="1135" spans="26:26" x14ac:dyDescent="0.25">
      <c r="Z1135" s="10"/>
    </row>
    <row r="1136" spans="26:26" x14ac:dyDescent="0.25">
      <c r="Z1136" s="10"/>
    </row>
    <row r="1137" spans="26:26" x14ac:dyDescent="0.25">
      <c r="Z1137" s="10"/>
    </row>
    <row r="1138" spans="26:26" x14ac:dyDescent="0.25">
      <c r="Z1138" s="10"/>
    </row>
    <row r="1139" spans="26:26" x14ac:dyDescent="0.25">
      <c r="Z1139" s="10"/>
    </row>
    <row r="1140" spans="26:26" x14ac:dyDescent="0.25">
      <c r="Z1140" s="10"/>
    </row>
    <row r="1141" spans="26:26" x14ac:dyDescent="0.25">
      <c r="Z1141" s="10"/>
    </row>
    <row r="1142" spans="26:26" x14ac:dyDescent="0.25">
      <c r="Z1142" s="10"/>
    </row>
    <row r="1143" spans="26:26" x14ac:dyDescent="0.25">
      <c r="Z1143" s="10"/>
    </row>
    <row r="1144" spans="26:26" x14ac:dyDescent="0.25">
      <c r="Z1144" s="10"/>
    </row>
    <row r="1145" spans="26:26" x14ac:dyDescent="0.25">
      <c r="Z1145" s="10"/>
    </row>
    <row r="1146" spans="26:26" x14ac:dyDescent="0.25">
      <c r="Z1146" s="10"/>
    </row>
    <row r="1147" spans="26:26" x14ac:dyDescent="0.25">
      <c r="Z1147" s="10"/>
    </row>
    <row r="1148" spans="26:26" x14ac:dyDescent="0.25">
      <c r="Z1148" s="10"/>
    </row>
    <row r="1149" spans="26:26" x14ac:dyDescent="0.25">
      <c r="Z1149" s="10"/>
    </row>
    <row r="1150" spans="26:26" x14ac:dyDescent="0.25">
      <c r="Z1150" s="10"/>
    </row>
    <row r="1151" spans="26:26" x14ac:dyDescent="0.25">
      <c r="Z1151" s="10"/>
    </row>
    <row r="1152" spans="26:26" x14ac:dyDescent="0.25">
      <c r="Z1152" s="10"/>
    </row>
    <row r="1153" spans="26:26" x14ac:dyDescent="0.25">
      <c r="Z1153" s="10"/>
    </row>
    <row r="1154" spans="26:26" x14ac:dyDescent="0.25">
      <c r="Z1154" s="10"/>
    </row>
    <row r="1155" spans="26:26" x14ac:dyDescent="0.25">
      <c r="Z1155" s="10"/>
    </row>
    <row r="1156" spans="26:26" x14ac:dyDescent="0.25">
      <c r="Z1156" s="10"/>
    </row>
    <row r="1157" spans="26:26" x14ac:dyDescent="0.25">
      <c r="Z1157" s="10"/>
    </row>
    <row r="1158" spans="26:26" x14ac:dyDescent="0.25">
      <c r="Z1158" s="10"/>
    </row>
    <row r="1159" spans="26:26" x14ac:dyDescent="0.25">
      <c r="Z1159" s="10"/>
    </row>
    <row r="1160" spans="26:26" x14ac:dyDescent="0.25">
      <c r="Z1160" s="10"/>
    </row>
    <row r="1161" spans="26:26" x14ac:dyDescent="0.25">
      <c r="Z1161" s="10"/>
    </row>
    <row r="1162" spans="26:26" x14ac:dyDescent="0.25">
      <c r="Z1162" s="10"/>
    </row>
    <row r="1163" spans="26:26" x14ac:dyDescent="0.25">
      <c r="Z1163" s="10"/>
    </row>
    <row r="1164" spans="26:26" x14ac:dyDescent="0.25">
      <c r="Z1164" s="10"/>
    </row>
    <row r="1165" spans="26:26" x14ac:dyDescent="0.25">
      <c r="Z1165" s="10"/>
    </row>
    <row r="1166" spans="26:26" x14ac:dyDescent="0.25">
      <c r="Z1166" s="10"/>
    </row>
    <row r="1167" spans="26:26" x14ac:dyDescent="0.25">
      <c r="Z1167" s="10"/>
    </row>
    <row r="1168" spans="26:26" x14ac:dyDescent="0.25">
      <c r="Z1168" s="10"/>
    </row>
    <row r="1169" spans="26:26" x14ac:dyDescent="0.25">
      <c r="Z1169" s="10"/>
    </row>
    <row r="1170" spans="26:26" x14ac:dyDescent="0.25">
      <c r="Z1170" s="10"/>
    </row>
    <row r="1171" spans="26:26" x14ac:dyDescent="0.25">
      <c r="Z1171" s="10"/>
    </row>
    <row r="1172" spans="26:26" x14ac:dyDescent="0.25">
      <c r="Z1172" s="10"/>
    </row>
    <row r="1173" spans="26:26" x14ac:dyDescent="0.25">
      <c r="Z1173" s="10"/>
    </row>
    <row r="1174" spans="26:26" x14ac:dyDescent="0.25">
      <c r="Z1174" s="10"/>
    </row>
    <row r="1175" spans="26:26" x14ac:dyDescent="0.25">
      <c r="Z1175" s="10"/>
    </row>
    <row r="1176" spans="26:26" x14ac:dyDescent="0.25">
      <c r="Z1176" s="10"/>
    </row>
    <row r="1177" spans="26:26" x14ac:dyDescent="0.25">
      <c r="Z1177" s="10"/>
    </row>
    <row r="1178" spans="26:26" x14ac:dyDescent="0.25">
      <c r="Z1178" s="10"/>
    </row>
    <row r="1179" spans="26:26" x14ac:dyDescent="0.25">
      <c r="Z1179" s="10"/>
    </row>
    <row r="1180" spans="26:26" x14ac:dyDescent="0.25">
      <c r="Z1180" s="10"/>
    </row>
    <row r="1181" spans="26:26" x14ac:dyDescent="0.25">
      <c r="Z1181" s="10"/>
    </row>
    <row r="1182" spans="26:26" x14ac:dyDescent="0.25">
      <c r="Z1182" s="10"/>
    </row>
    <row r="1183" spans="26:26" x14ac:dyDescent="0.25">
      <c r="Z1183" s="10"/>
    </row>
    <row r="1184" spans="26:26" x14ac:dyDescent="0.25">
      <c r="Z1184" s="10"/>
    </row>
    <row r="1185" spans="26:26" x14ac:dyDescent="0.25">
      <c r="Z1185" s="10"/>
    </row>
    <row r="1186" spans="26:26" x14ac:dyDescent="0.25">
      <c r="Z1186" s="10"/>
    </row>
    <row r="1187" spans="26:26" x14ac:dyDescent="0.25">
      <c r="Z1187" s="10"/>
    </row>
    <row r="1188" spans="26:26" x14ac:dyDescent="0.25">
      <c r="Z1188" s="10"/>
    </row>
    <row r="1189" spans="26:26" x14ac:dyDescent="0.25">
      <c r="Z1189" s="10"/>
    </row>
    <row r="1190" spans="26:26" x14ac:dyDescent="0.25">
      <c r="Z1190" s="10"/>
    </row>
    <row r="1191" spans="26:26" x14ac:dyDescent="0.25">
      <c r="Z1191" s="10"/>
    </row>
    <row r="1192" spans="26:26" x14ac:dyDescent="0.25">
      <c r="Z1192" s="10"/>
    </row>
    <row r="1193" spans="26:26" x14ac:dyDescent="0.25">
      <c r="Z1193" s="10"/>
    </row>
    <row r="1194" spans="26:26" x14ac:dyDescent="0.25">
      <c r="Z1194" s="10"/>
    </row>
    <row r="1195" spans="26:26" x14ac:dyDescent="0.25">
      <c r="Z1195" s="10"/>
    </row>
    <row r="1196" spans="26:26" x14ac:dyDescent="0.25">
      <c r="Z1196" s="10"/>
    </row>
    <row r="1197" spans="26:26" x14ac:dyDescent="0.25">
      <c r="Z1197" s="10"/>
    </row>
    <row r="1198" spans="26:26" x14ac:dyDescent="0.25">
      <c r="Z1198" s="10"/>
    </row>
    <row r="1199" spans="26:26" x14ac:dyDescent="0.25">
      <c r="Z1199" s="10"/>
    </row>
    <row r="1200" spans="26:26" x14ac:dyDescent="0.25">
      <c r="Z1200" s="10"/>
    </row>
    <row r="1201" spans="26:26" x14ac:dyDescent="0.25">
      <c r="Z1201" s="10"/>
    </row>
    <row r="1202" spans="26:26" x14ac:dyDescent="0.25">
      <c r="Z1202" s="10"/>
    </row>
    <row r="1203" spans="26:26" x14ac:dyDescent="0.25">
      <c r="Z1203" s="10"/>
    </row>
    <row r="1204" spans="26:26" x14ac:dyDescent="0.25">
      <c r="Z1204" s="10"/>
    </row>
    <row r="1205" spans="26:26" x14ac:dyDescent="0.25">
      <c r="Z1205" s="10"/>
    </row>
    <row r="1206" spans="26:26" x14ac:dyDescent="0.25">
      <c r="Z1206" s="10"/>
    </row>
    <row r="1207" spans="26:26" x14ac:dyDescent="0.25">
      <c r="Z1207" s="10"/>
    </row>
    <row r="1208" spans="26:26" x14ac:dyDescent="0.25">
      <c r="Z1208" s="10"/>
    </row>
    <row r="1209" spans="26:26" x14ac:dyDescent="0.25">
      <c r="Z1209" s="10"/>
    </row>
    <row r="1210" spans="26:26" x14ac:dyDescent="0.25">
      <c r="Z1210" s="10"/>
    </row>
    <row r="1211" spans="26:26" x14ac:dyDescent="0.25">
      <c r="Z1211" s="10"/>
    </row>
    <row r="1212" spans="26:26" x14ac:dyDescent="0.25">
      <c r="Z1212" s="10"/>
    </row>
    <row r="1213" spans="26:26" x14ac:dyDescent="0.25">
      <c r="Z1213" s="10"/>
    </row>
    <row r="1214" spans="26:26" x14ac:dyDescent="0.25">
      <c r="Z1214" s="10"/>
    </row>
    <row r="1215" spans="26:26" x14ac:dyDescent="0.25">
      <c r="Z1215" s="10"/>
    </row>
    <row r="1216" spans="26:26" x14ac:dyDescent="0.25">
      <c r="Z1216" s="10"/>
    </row>
    <row r="1217" spans="26:26" x14ac:dyDescent="0.25">
      <c r="Z1217" s="10"/>
    </row>
    <row r="1218" spans="26:26" x14ac:dyDescent="0.25">
      <c r="Z1218" s="10"/>
    </row>
    <row r="1219" spans="26:26" x14ac:dyDescent="0.25">
      <c r="Z1219" s="10"/>
    </row>
    <row r="1220" spans="26:26" x14ac:dyDescent="0.25">
      <c r="Z1220" s="10"/>
    </row>
    <row r="1221" spans="26:26" x14ac:dyDescent="0.25">
      <c r="Z1221" s="10"/>
    </row>
    <row r="1222" spans="26:26" x14ac:dyDescent="0.25">
      <c r="Z1222" s="10"/>
    </row>
    <row r="1223" spans="26:26" x14ac:dyDescent="0.25">
      <c r="Z1223" s="10"/>
    </row>
    <row r="1224" spans="26:26" x14ac:dyDescent="0.25">
      <c r="Z1224" s="10"/>
    </row>
    <row r="1225" spans="26:26" x14ac:dyDescent="0.25">
      <c r="Z1225" s="10"/>
    </row>
    <row r="1226" spans="26:26" x14ac:dyDescent="0.25">
      <c r="Z1226" s="10"/>
    </row>
    <row r="1227" spans="26:26" x14ac:dyDescent="0.25">
      <c r="Z1227" s="10"/>
    </row>
    <row r="1228" spans="26:26" x14ac:dyDescent="0.25">
      <c r="Z1228" s="10"/>
    </row>
    <row r="1229" spans="26:26" x14ac:dyDescent="0.25">
      <c r="Z1229" s="10"/>
    </row>
    <row r="1230" spans="26:26" x14ac:dyDescent="0.25">
      <c r="Z1230" s="10"/>
    </row>
    <row r="1231" spans="26:26" x14ac:dyDescent="0.25">
      <c r="Z1231" s="10"/>
    </row>
    <row r="1232" spans="26:26" x14ac:dyDescent="0.25">
      <c r="Z1232" s="10"/>
    </row>
    <row r="1233" spans="26:26" x14ac:dyDescent="0.25">
      <c r="Z1233" s="10"/>
    </row>
    <row r="1234" spans="26:26" x14ac:dyDescent="0.25">
      <c r="Z1234" s="10"/>
    </row>
    <row r="1235" spans="26:26" x14ac:dyDescent="0.25">
      <c r="Z1235" s="10"/>
    </row>
    <row r="1236" spans="26:26" x14ac:dyDescent="0.25">
      <c r="Z1236" s="10"/>
    </row>
    <row r="1237" spans="26:26" x14ac:dyDescent="0.25">
      <c r="Z1237" s="10"/>
    </row>
    <row r="1238" spans="26:26" x14ac:dyDescent="0.25">
      <c r="Z1238" s="10"/>
    </row>
    <row r="1239" spans="26:26" x14ac:dyDescent="0.25">
      <c r="Z1239" s="10"/>
    </row>
    <row r="1240" spans="26:26" x14ac:dyDescent="0.25">
      <c r="Z1240" s="10"/>
    </row>
    <row r="1241" spans="26:26" x14ac:dyDescent="0.25">
      <c r="Z1241" s="10"/>
    </row>
    <row r="1242" spans="26:26" x14ac:dyDescent="0.25">
      <c r="Z1242" s="10"/>
    </row>
    <row r="1243" spans="26:26" x14ac:dyDescent="0.25">
      <c r="Z1243" s="10"/>
    </row>
    <row r="1244" spans="26:26" x14ac:dyDescent="0.25">
      <c r="Z1244" s="10"/>
    </row>
    <row r="1245" spans="26:26" x14ac:dyDescent="0.25">
      <c r="Z1245" s="10"/>
    </row>
    <row r="1246" spans="26:26" x14ac:dyDescent="0.25">
      <c r="Z1246" s="10"/>
    </row>
    <row r="1247" spans="26:26" x14ac:dyDescent="0.25">
      <c r="Z1247" s="10"/>
    </row>
    <row r="1248" spans="26:26" x14ac:dyDescent="0.25">
      <c r="Z1248" s="10"/>
    </row>
    <row r="1249" spans="26:26" x14ac:dyDescent="0.25">
      <c r="Z1249" s="10"/>
    </row>
    <row r="1250" spans="26:26" x14ac:dyDescent="0.25">
      <c r="Z1250" s="10"/>
    </row>
    <row r="1251" spans="26:26" x14ac:dyDescent="0.25">
      <c r="Z1251" s="10"/>
    </row>
    <row r="1252" spans="26:26" x14ac:dyDescent="0.25">
      <c r="Z1252" s="10"/>
    </row>
    <row r="1253" spans="26:26" x14ac:dyDescent="0.25">
      <c r="Z1253" s="10"/>
    </row>
    <row r="1254" spans="26:26" x14ac:dyDescent="0.25">
      <c r="Z1254" s="10"/>
    </row>
    <row r="1255" spans="26:26" x14ac:dyDescent="0.25">
      <c r="Z1255" s="10"/>
    </row>
    <row r="1256" spans="26:26" x14ac:dyDescent="0.25">
      <c r="Z1256" s="10"/>
    </row>
    <row r="1257" spans="26:26" x14ac:dyDescent="0.25">
      <c r="Z1257" s="10"/>
    </row>
    <row r="1258" spans="26:26" x14ac:dyDescent="0.25">
      <c r="Z1258" s="10"/>
    </row>
    <row r="1259" spans="26:26" x14ac:dyDescent="0.25">
      <c r="Z1259" s="10"/>
    </row>
    <row r="1260" spans="26:26" x14ac:dyDescent="0.25">
      <c r="Z1260" s="10"/>
    </row>
    <row r="1261" spans="26:26" x14ac:dyDescent="0.25">
      <c r="Z1261" s="10"/>
    </row>
    <row r="1262" spans="26:26" x14ac:dyDescent="0.25">
      <c r="Z1262" s="10"/>
    </row>
    <row r="1263" spans="26:26" x14ac:dyDescent="0.25">
      <c r="Z1263" s="10"/>
    </row>
    <row r="1264" spans="26:26" x14ac:dyDescent="0.25">
      <c r="Z1264" s="10"/>
    </row>
    <row r="1265" spans="26:26" x14ac:dyDescent="0.25">
      <c r="Z1265" s="10"/>
    </row>
    <row r="1266" spans="26:26" x14ac:dyDescent="0.25">
      <c r="Z1266" s="10"/>
    </row>
    <row r="1267" spans="26:26" x14ac:dyDescent="0.25">
      <c r="Z1267" s="10"/>
    </row>
    <row r="1268" spans="26:26" x14ac:dyDescent="0.25">
      <c r="Z1268" s="10"/>
    </row>
    <row r="1269" spans="26:26" x14ac:dyDescent="0.25">
      <c r="Z1269" s="10"/>
    </row>
    <row r="1270" spans="26:26" x14ac:dyDescent="0.25">
      <c r="Z1270" s="10"/>
    </row>
    <row r="1271" spans="26:26" x14ac:dyDescent="0.25">
      <c r="Z1271" s="10"/>
    </row>
    <row r="1272" spans="26:26" x14ac:dyDescent="0.25">
      <c r="Z1272" s="10"/>
    </row>
    <row r="1273" spans="26:26" x14ac:dyDescent="0.25">
      <c r="Z1273" s="10"/>
    </row>
    <row r="1274" spans="26:26" x14ac:dyDescent="0.25">
      <c r="Z1274" s="10"/>
    </row>
    <row r="1275" spans="26:26" x14ac:dyDescent="0.25">
      <c r="Z1275" s="10"/>
    </row>
    <row r="1276" spans="26:26" x14ac:dyDescent="0.25">
      <c r="Z1276" s="10"/>
    </row>
    <row r="1277" spans="26:26" x14ac:dyDescent="0.25">
      <c r="Z1277" s="10"/>
    </row>
    <row r="1278" spans="26:26" x14ac:dyDescent="0.25">
      <c r="Z1278" s="10"/>
    </row>
    <row r="1279" spans="26:26" x14ac:dyDescent="0.25">
      <c r="Z1279" s="10"/>
    </row>
    <row r="1280" spans="26:26" x14ac:dyDescent="0.25">
      <c r="Z1280" s="10"/>
    </row>
    <row r="1281" spans="26:26" x14ac:dyDescent="0.25">
      <c r="Z1281" s="10"/>
    </row>
    <row r="1282" spans="26:26" x14ac:dyDescent="0.25">
      <c r="Z1282" s="10"/>
    </row>
    <row r="1283" spans="26:26" x14ac:dyDescent="0.25">
      <c r="Z1283" s="10"/>
    </row>
    <row r="1284" spans="26:26" x14ac:dyDescent="0.25">
      <c r="Z1284" s="10"/>
    </row>
    <row r="1285" spans="26:26" x14ac:dyDescent="0.25">
      <c r="Z1285" s="10"/>
    </row>
    <row r="1286" spans="26:26" x14ac:dyDescent="0.25">
      <c r="Z1286" s="10"/>
    </row>
    <row r="1287" spans="26:26" x14ac:dyDescent="0.25">
      <c r="Z1287" s="10"/>
    </row>
    <row r="1288" spans="26:26" x14ac:dyDescent="0.25">
      <c r="Z1288" s="10"/>
    </row>
    <row r="1289" spans="26:26" x14ac:dyDescent="0.25">
      <c r="Z1289" s="10"/>
    </row>
    <row r="1290" spans="26:26" x14ac:dyDescent="0.25">
      <c r="Z1290" s="10"/>
    </row>
    <row r="1291" spans="26:26" x14ac:dyDescent="0.25">
      <c r="Z1291" s="10"/>
    </row>
    <row r="1292" spans="26:26" x14ac:dyDescent="0.25">
      <c r="Z1292" s="10"/>
    </row>
    <row r="1293" spans="26:26" x14ac:dyDescent="0.25">
      <c r="Z1293" s="10"/>
    </row>
    <row r="1294" spans="26:26" x14ac:dyDescent="0.25">
      <c r="Z1294" s="10"/>
    </row>
    <row r="1295" spans="26:26" x14ac:dyDescent="0.25">
      <c r="Z1295" s="10"/>
    </row>
    <row r="1296" spans="26:26" x14ac:dyDescent="0.25">
      <c r="Z1296" s="10"/>
    </row>
    <row r="1297" spans="26:26" x14ac:dyDescent="0.25">
      <c r="Z1297" s="10"/>
    </row>
    <row r="1298" spans="26:26" x14ac:dyDescent="0.25">
      <c r="Z1298" s="10"/>
    </row>
    <row r="1299" spans="26:26" x14ac:dyDescent="0.25">
      <c r="Z1299" s="10"/>
    </row>
    <row r="1300" spans="26:26" x14ac:dyDescent="0.25">
      <c r="Z1300" s="10"/>
    </row>
    <row r="1301" spans="26:26" x14ac:dyDescent="0.25">
      <c r="Z1301" s="10"/>
    </row>
    <row r="1302" spans="26:26" x14ac:dyDescent="0.25">
      <c r="Z1302" s="10"/>
    </row>
    <row r="1303" spans="26:26" x14ac:dyDescent="0.25">
      <c r="Z1303" s="10"/>
    </row>
    <row r="1304" spans="26:26" x14ac:dyDescent="0.25">
      <c r="Z1304" s="10"/>
    </row>
    <row r="1305" spans="26:26" x14ac:dyDescent="0.25">
      <c r="Z1305" s="10"/>
    </row>
    <row r="1306" spans="26:26" x14ac:dyDescent="0.25">
      <c r="Z1306" s="10"/>
    </row>
    <row r="1307" spans="26:26" x14ac:dyDescent="0.25">
      <c r="Z1307" s="10"/>
    </row>
    <row r="1308" spans="26:26" x14ac:dyDescent="0.25">
      <c r="Z1308" s="10"/>
    </row>
    <row r="1309" spans="26:26" x14ac:dyDescent="0.25">
      <c r="Z1309" s="10"/>
    </row>
    <row r="1310" spans="26:26" x14ac:dyDescent="0.25">
      <c r="Z1310" s="10"/>
    </row>
    <row r="1311" spans="26:26" x14ac:dyDescent="0.25">
      <c r="Z1311" s="10"/>
    </row>
    <row r="1312" spans="26:26" x14ac:dyDescent="0.25">
      <c r="Z1312" s="10"/>
    </row>
    <row r="1313" spans="26:26" x14ac:dyDescent="0.25">
      <c r="Z1313" s="10"/>
    </row>
    <row r="1314" spans="26:26" x14ac:dyDescent="0.25">
      <c r="Z1314" s="10"/>
    </row>
    <row r="1315" spans="26:26" x14ac:dyDescent="0.25">
      <c r="Z1315" s="10"/>
    </row>
    <row r="1316" spans="26:26" x14ac:dyDescent="0.25">
      <c r="Z1316" s="10"/>
    </row>
    <row r="1317" spans="26:26" x14ac:dyDescent="0.25">
      <c r="Z1317" s="10"/>
    </row>
    <row r="1318" spans="26:26" x14ac:dyDescent="0.25">
      <c r="Z1318" s="10"/>
    </row>
    <row r="1319" spans="26:26" x14ac:dyDescent="0.25">
      <c r="Z1319" s="10"/>
    </row>
    <row r="1320" spans="26:26" x14ac:dyDescent="0.25">
      <c r="Z1320" s="10"/>
    </row>
    <row r="1321" spans="26:26" x14ac:dyDescent="0.25">
      <c r="Z1321" s="10"/>
    </row>
    <row r="1322" spans="26:26" x14ac:dyDescent="0.25">
      <c r="Z1322" s="10"/>
    </row>
    <row r="1323" spans="26:26" x14ac:dyDescent="0.25">
      <c r="Z1323" s="10"/>
    </row>
    <row r="1324" spans="26:26" x14ac:dyDescent="0.25">
      <c r="Z1324" s="10"/>
    </row>
    <row r="1325" spans="26:26" x14ac:dyDescent="0.25">
      <c r="Z1325" s="10"/>
    </row>
    <row r="1326" spans="26:26" x14ac:dyDescent="0.25">
      <c r="Z1326" s="10"/>
    </row>
    <row r="1327" spans="26:26" x14ac:dyDescent="0.25">
      <c r="Z1327" s="10"/>
    </row>
    <row r="1328" spans="26:26" x14ac:dyDescent="0.25">
      <c r="Z1328" s="10"/>
    </row>
    <row r="1329" spans="26:26" x14ac:dyDescent="0.25">
      <c r="Z1329" s="10"/>
    </row>
    <row r="1330" spans="26:26" x14ac:dyDescent="0.25">
      <c r="Z1330" s="10"/>
    </row>
    <row r="1331" spans="26:26" x14ac:dyDescent="0.25">
      <c r="Z1331" s="10"/>
    </row>
    <row r="1332" spans="26:26" x14ac:dyDescent="0.25">
      <c r="Z1332" s="10"/>
    </row>
    <row r="1333" spans="26:26" x14ac:dyDescent="0.25">
      <c r="Z1333" s="10"/>
    </row>
    <row r="1334" spans="26:26" x14ac:dyDescent="0.25">
      <c r="Z1334" s="10"/>
    </row>
    <row r="1335" spans="26:26" x14ac:dyDescent="0.25">
      <c r="Z1335" s="10"/>
    </row>
    <row r="1336" spans="26:26" x14ac:dyDescent="0.25">
      <c r="Z1336" s="10"/>
    </row>
    <row r="1337" spans="26:26" x14ac:dyDescent="0.25">
      <c r="Z1337" s="10"/>
    </row>
    <row r="1338" spans="26:26" x14ac:dyDescent="0.25">
      <c r="Z1338" s="10"/>
    </row>
    <row r="1339" spans="26:26" x14ac:dyDescent="0.25">
      <c r="Z1339" s="10"/>
    </row>
    <row r="1340" spans="26:26" x14ac:dyDescent="0.25">
      <c r="Z1340" s="10"/>
    </row>
    <row r="1341" spans="26:26" x14ac:dyDescent="0.25">
      <c r="Z1341" s="10"/>
    </row>
    <row r="1342" spans="26:26" x14ac:dyDescent="0.25">
      <c r="Z1342" s="10"/>
    </row>
    <row r="1343" spans="26:26" x14ac:dyDescent="0.25">
      <c r="Z1343" s="10"/>
    </row>
    <row r="1344" spans="26:26" x14ac:dyDescent="0.25">
      <c r="Z1344" s="10"/>
    </row>
    <row r="1345" spans="26:26" x14ac:dyDescent="0.25">
      <c r="Z1345" s="10"/>
    </row>
    <row r="1346" spans="26:26" x14ac:dyDescent="0.25">
      <c r="Z1346" s="10"/>
    </row>
    <row r="1347" spans="26:26" x14ac:dyDescent="0.25">
      <c r="Z1347" s="10"/>
    </row>
    <row r="1348" spans="26:26" x14ac:dyDescent="0.25">
      <c r="Z1348" s="10"/>
    </row>
    <row r="1349" spans="26:26" x14ac:dyDescent="0.25">
      <c r="Z1349" s="10"/>
    </row>
    <row r="1350" spans="26:26" x14ac:dyDescent="0.25">
      <c r="Z1350" s="10"/>
    </row>
    <row r="1351" spans="26:26" x14ac:dyDescent="0.25">
      <c r="Z1351" s="10"/>
    </row>
    <row r="1352" spans="26:26" x14ac:dyDescent="0.25">
      <c r="Z1352" s="10"/>
    </row>
    <row r="1353" spans="26:26" x14ac:dyDescent="0.25">
      <c r="Z1353" s="10"/>
    </row>
    <row r="1354" spans="26:26" x14ac:dyDescent="0.25">
      <c r="Z1354" s="10"/>
    </row>
    <row r="1355" spans="26:26" x14ac:dyDescent="0.25">
      <c r="Z1355" s="10"/>
    </row>
    <row r="1356" spans="26:26" x14ac:dyDescent="0.25">
      <c r="Z1356" s="10"/>
    </row>
    <row r="1357" spans="26:26" x14ac:dyDescent="0.25">
      <c r="Z1357" s="10"/>
    </row>
    <row r="1358" spans="26:26" x14ac:dyDescent="0.25">
      <c r="Z1358" s="10"/>
    </row>
    <row r="1359" spans="26:26" x14ac:dyDescent="0.25">
      <c r="Z1359" s="10"/>
    </row>
    <row r="1360" spans="26:26" x14ac:dyDescent="0.25">
      <c r="Z1360" s="10"/>
    </row>
    <row r="1361" spans="26:26" x14ac:dyDescent="0.25">
      <c r="Z1361" s="10"/>
    </row>
    <row r="1362" spans="26:26" x14ac:dyDescent="0.25">
      <c r="Z1362" s="10"/>
    </row>
    <row r="1363" spans="26:26" x14ac:dyDescent="0.25">
      <c r="Z1363" s="10"/>
    </row>
    <row r="1364" spans="26:26" x14ac:dyDescent="0.25">
      <c r="Z1364" s="10"/>
    </row>
    <row r="1365" spans="26:26" x14ac:dyDescent="0.25">
      <c r="Z1365" s="10"/>
    </row>
    <row r="1366" spans="26:26" x14ac:dyDescent="0.25">
      <c r="Z1366" s="10"/>
    </row>
    <row r="1367" spans="26:26" x14ac:dyDescent="0.25">
      <c r="Z1367" s="10"/>
    </row>
    <row r="1368" spans="26:26" x14ac:dyDescent="0.25">
      <c r="Z1368" s="10"/>
    </row>
    <row r="1369" spans="26:26" x14ac:dyDescent="0.25">
      <c r="Z1369" s="10"/>
    </row>
    <row r="1370" spans="26:26" x14ac:dyDescent="0.25">
      <c r="Z1370" s="10"/>
    </row>
    <row r="1371" spans="26:26" x14ac:dyDescent="0.25">
      <c r="Z1371" s="10"/>
    </row>
    <row r="1372" spans="26:26" x14ac:dyDescent="0.25">
      <c r="Z1372" s="10"/>
    </row>
    <row r="1373" spans="26:26" x14ac:dyDescent="0.25">
      <c r="Z1373" s="10"/>
    </row>
    <row r="1374" spans="26:26" x14ac:dyDescent="0.25">
      <c r="Z1374" s="10"/>
    </row>
    <row r="1375" spans="26:26" x14ac:dyDescent="0.25">
      <c r="Z1375" s="10"/>
    </row>
    <row r="1376" spans="26:26" x14ac:dyDescent="0.25">
      <c r="Z1376" s="10"/>
    </row>
    <row r="1377" spans="26:26" x14ac:dyDescent="0.25">
      <c r="Z1377" s="10"/>
    </row>
    <row r="1378" spans="26:26" x14ac:dyDescent="0.25">
      <c r="Z1378" s="10"/>
    </row>
    <row r="1379" spans="26:26" x14ac:dyDescent="0.25">
      <c r="Z1379" s="10"/>
    </row>
    <row r="1380" spans="26:26" x14ac:dyDescent="0.25">
      <c r="Z1380" s="10"/>
    </row>
    <row r="1381" spans="26:26" x14ac:dyDescent="0.25">
      <c r="Z1381" s="10"/>
    </row>
    <row r="1382" spans="26:26" x14ac:dyDescent="0.25">
      <c r="Z1382" s="10"/>
    </row>
    <row r="1383" spans="26:26" x14ac:dyDescent="0.25">
      <c r="Z1383" s="10"/>
    </row>
    <row r="1384" spans="26:26" x14ac:dyDescent="0.25">
      <c r="Z1384" s="10"/>
    </row>
    <row r="1385" spans="26:26" x14ac:dyDescent="0.25">
      <c r="Z1385" s="10"/>
    </row>
    <row r="1386" spans="26:26" x14ac:dyDescent="0.25">
      <c r="Z1386" s="10"/>
    </row>
    <row r="1387" spans="26:26" x14ac:dyDescent="0.25">
      <c r="Z1387" s="10"/>
    </row>
    <row r="1388" spans="26:26" x14ac:dyDescent="0.25">
      <c r="Z1388" s="10"/>
    </row>
    <row r="1389" spans="26:26" x14ac:dyDescent="0.25">
      <c r="Z1389" s="10"/>
    </row>
    <row r="1390" spans="26:26" x14ac:dyDescent="0.25">
      <c r="Z1390" s="10"/>
    </row>
    <row r="1391" spans="26:26" x14ac:dyDescent="0.25">
      <c r="Z1391" s="10"/>
    </row>
    <row r="1392" spans="26:26" x14ac:dyDescent="0.25">
      <c r="Z1392" s="10"/>
    </row>
    <row r="1393" spans="26:26" x14ac:dyDescent="0.25">
      <c r="Z1393" s="10"/>
    </row>
    <row r="1394" spans="26:26" x14ac:dyDescent="0.25">
      <c r="Z1394" s="10"/>
    </row>
    <row r="1395" spans="26:26" x14ac:dyDescent="0.25">
      <c r="Z1395" s="10"/>
    </row>
    <row r="1396" spans="26:26" x14ac:dyDescent="0.25">
      <c r="Z1396" s="10"/>
    </row>
    <row r="1397" spans="26:26" x14ac:dyDescent="0.25">
      <c r="Z1397" s="10"/>
    </row>
    <row r="1398" spans="26:26" x14ac:dyDescent="0.25">
      <c r="Z1398" s="10"/>
    </row>
    <row r="1399" spans="26:26" x14ac:dyDescent="0.25">
      <c r="Z1399" s="10"/>
    </row>
    <row r="1400" spans="26:26" x14ac:dyDescent="0.25">
      <c r="Z1400" s="10"/>
    </row>
    <row r="1401" spans="26:26" x14ac:dyDescent="0.25">
      <c r="Z1401" s="10"/>
    </row>
    <row r="1402" spans="26:26" x14ac:dyDescent="0.25">
      <c r="Z1402" s="10"/>
    </row>
    <row r="1403" spans="26:26" x14ac:dyDescent="0.25">
      <c r="Z1403" s="10"/>
    </row>
    <row r="1404" spans="26:26" x14ac:dyDescent="0.25">
      <c r="Z1404" s="10"/>
    </row>
    <row r="1405" spans="26:26" x14ac:dyDescent="0.25">
      <c r="Z1405" s="10"/>
    </row>
    <row r="1406" spans="26:26" x14ac:dyDescent="0.25">
      <c r="Z1406" s="10"/>
    </row>
    <row r="1407" spans="26:26" x14ac:dyDescent="0.25">
      <c r="Z1407" s="10"/>
    </row>
    <row r="1408" spans="26:26" x14ac:dyDescent="0.25">
      <c r="Z1408" s="10"/>
    </row>
    <row r="1409" spans="26:26" x14ac:dyDescent="0.25">
      <c r="Z1409" s="10"/>
    </row>
    <row r="1410" spans="26:26" x14ac:dyDescent="0.25">
      <c r="Z1410" s="10"/>
    </row>
    <row r="1411" spans="26:26" x14ac:dyDescent="0.25">
      <c r="Z1411" s="10"/>
    </row>
    <row r="1412" spans="26:26" x14ac:dyDescent="0.25">
      <c r="Z1412" s="10"/>
    </row>
    <row r="1413" spans="26:26" x14ac:dyDescent="0.25">
      <c r="Z1413" s="10"/>
    </row>
    <row r="1414" spans="26:26" x14ac:dyDescent="0.25">
      <c r="Z1414" s="10"/>
    </row>
    <row r="1415" spans="26:26" x14ac:dyDescent="0.25">
      <c r="Z1415" s="10"/>
    </row>
    <row r="1416" spans="26:26" x14ac:dyDescent="0.25">
      <c r="Z1416" s="10"/>
    </row>
    <row r="1417" spans="26:26" x14ac:dyDescent="0.25">
      <c r="Z1417" s="10"/>
    </row>
    <row r="1418" spans="26:26" x14ac:dyDescent="0.25">
      <c r="Z1418" s="10"/>
    </row>
    <row r="1419" spans="26:26" x14ac:dyDescent="0.25">
      <c r="Z1419" s="10"/>
    </row>
    <row r="1420" spans="26:26" x14ac:dyDescent="0.25">
      <c r="Z1420" s="10"/>
    </row>
    <row r="1421" spans="26:26" x14ac:dyDescent="0.25">
      <c r="Z1421" s="10"/>
    </row>
    <row r="1422" spans="26:26" x14ac:dyDescent="0.25">
      <c r="Z1422" s="10"/>
    </row>
    <row r="1423" spans="26:26" x14ac:dyDescent="0.25">
      <c r="Z1423" s="10"/>
    </row>
    <row r="1424" spans="26:26" x14ac:dyDescent="0.25">
      <c r="Z1424" s="10"/>
    </row>
    <row r="1425" spans="26:26" x14ac:dyDescent="0.25">
      <c r="Z1425" s="10"/>
    </row>
    <row r="1426" spans="26:26" x14ac:dyDescent="0.25">
      <c r="Z1426" s="10"/>
    </row>
    <row r="1427" spans="26:26" x14ac:dyDescent="0.25">
      <c r="Z1427" s="10"/>
    </row>
    <row r="1428" spans="26:26" x14ac:dyDescent="0.25">
      <c r="Z1428" s="10"/>
    </row>
    <row r="1429" spans="26:26" x14ac:dyDescent="0.25">
      <c r="Z1429" s="10"/>
    </row>
    <row r="1430" spans="26:26" x14ac:dyDescent="0.25">
      <c r="Z1430" s="10"/>
    </row>
    <row r="1431" spans="26:26" x14ac:dyDescent="0.25">
      <c r="Z1431" s="10"/>
    </row>
    <row r="1432" spans="26:26" x14ac:dyDescent="0.25">
      <c r="Z1432" s="10"/>
    </row>
    <row r="1433" spans="26:26" x14ac:dyDescent="0.25">
      <c r="Z1433" s="10"/>
    </row>
    <row r="1434" spans="26:26" x14ac:dyDescent="0.25">
      <c r="Z1434" s="10"/>
    </row>
    <row r="1435" spans="26:26" x14ac:dyDescent="0.25">
      <c r="Z1435" s="10"/>
    </row>
    <row r="1436" spans="26:26" x14ac:dyDescent="0.25">
      <c r="Z1436" s="10"/>
    </row>
    <row r="1437" spans="26:26" x14ac:dyDescent="0.25">
      <c r="Z1437" s="10"/>
    </row>
    <row r="1438" spans="26:26" x14ac:dyDescent="0.25">
      <c r="Z1438" s="10"/>
    </row>
    <row r="1439" spans="26:26" x14ac:dyDescent="0.25">
      <c r="Z1439" s="10"/>
    </row>
    <row r="1440" spans="26:26" x14ac:dyDescent="0.25">
      <c r="Z1440" s="10"/>
    </row>
    <row r="1441" spans="26:26" x14ac:dyDescent="0.25">
      <c r="Z1441" s="10"/>
    </row>
    <row r="1442" spans="26:26" x14ac:dyDescent="0.25">
      <c r="Z1442" s="10"/>
    </row>
    <row r="1443" spans="26:26" x14ac:dyDescent="0.25">
      <c r="Z1443" s="10"/>
    </row>
    <row r="1444" spans="26:26" x14ac:dyDescent="0.25">
      <c r="Z1444" s="10"/>
    </row>
    <row r="1445" spans="26:26" x14ac:dyDescent="0.25">
      <c r="Z1445" s="10"/>
    </row>
    <row r="1446" spans="26:26" x14ac:dyDescent="0.25">
      <c r="Z1446" s="10"/>
    </row>
    <row r="1447" spans="26:26" x14ac:dyDescent="0.25">
      <c r="Z1447" s="10"/>
    </row>
    <row r="1448" spans="26:26" x14ac:dyDescent="0.25">
      <c r="Z1448" s="10"/>
    </row>
    <row r="1449" spans="26:26" x14ac:dyDescent="0.25">
      <c r="Z1449" s="10"/>
    </row>
    <row r="1450" spans="26:26" x14ac:dyDescent="0.25">
      <c r="Z1450" s="10"/>
    </row>
    <row r="1451" spans="26:26" x14ac:dyDescent="0.25">
      <c r="Z1451" s="10"/>
    </row>
    <row r="1452" spans="26:26" x14ac:dyDescent="0.25">
      <c r="Z1452" s="10"/>
    </row>
    <row r="1453" spans="26:26" x14ac:dyDescent="0.25">
      <c r="Z1453" s="10"/>
    </row>
    <row r="1454" spans="26:26" x14ac:dyDescent="0.25">
      <c r="Z1454" s="10"/>
    </row>
    <row r="1455" spans="26:26" x14ac:dyDescent="0.25">
      <c r="Z1455" s="10"/>
    </row>
    <row r="1456" spans="26:26" x14ac:dyDescent="0.25">
      <c r="Z1456" s="10"/>
    </row>
    <row r="1457" spans="26:26" x14ac:dyDescent="0.25">
      <c r="Z1457" s="10"/>
    </row>
    <row r="1458" spans="26:26" x14ac:dyDescent="0.25">
      <c r="Z1458" s="10"/>
    </row>
    <row r="1459" spans="26:26" x14ac:dyDescent="0.25">
      <c r="Z1459" s="10"/>
    </row>
    <row r="1460" spans="26:26" x14ac:dyDescent="0.25">
      <c r="Z1460" s="10"/>
    </row>
    <row r="1461" spans="26:26" x14ac:dyDescent="0.25">
      <c r="Z1461" s="10"/>
    </row>
    <row r="1462" spans="26:26" x14ac:dyDescent="0.25">
      <c r="Z1462" s="10"/>
    </row>
    <row r="1463" spans="26:26" x14ac:dyDescent="0.25">
      <c r="Z1463" s="10"/>
    </row>
    <row r="1464" spans="26:26" x14ac:dyDescent="0.25">
      <c r="Z1464" s="10"/>
    </row>
    <row r="1465" spans="26:26" x14ac:dyDescent="0.25">
      <c r="Z1465" s="10"/>
    </row>
    <row r="1466" spans="26:26" x14ac:dyDescent="0.25">
      <c r="Z1466" s="10"/>
    </row>
    <row r="1467" spans="26:26" x14ac:dyDescent="0.25">
      <c r="Z1467" s="10"/>
    </row>
    <row r="1468" spans="26:26" x14ac:dyDescent="0.25">
      <c r="Z1468" s="10"/>
    </row>
    <row r="1469" spans="26:26" x14ac:dyDescent="0.25">
      <c r="Z1469" s="10"/>
    </row>
    <row r="1470" spans="26:26" x14ac:dyDescent="0.25">
      <c r="Z1470" s="10"/>
    </row>
    <row r="1471" spans="26:26" x14ac:dyDescent="0.25">
      <c r="Z1471" s="10"/>
    </row>
    <row r="1472" spans="26:26" x14ac:dyDescent="0.25">
      <c r="Z1472" s="10"/>
    </row>
    <row r="1473" spans="26:26" x14ac:dyDescent="0.25">
      <c r="Z1473" s="10"/>
    </row>
    <row r="1474" spans="26:26" x14ac:dyDescent="0.25">
      <c r="Z1474" s="10"/>
    </row>
    <row r="1475" spans="26:26" x14ac:dyDescent="0.25">
      <c r="Z1475" s="10"/>
    </row>
    <row r="1476" spans="26:26" x14ac:dyDescent="0.25">
      <c r="Z1476" s="10"/>
    </row>
    <row r="1477" spans="26:26" x14ac:dyDescent="0.25">
      <c r="Z1477" s="10"/>
    </row>
    <row r="1478" spans="26:26" x14ac:dyDescent="0.25">
      <c r="Z1478" s="10"/>
    </row>
    <row r="1479" spans="26:26" x14ac:dyDescent="0.25">
      <c r="Z1479" s="10"/>
    </row>
    <row r="1480" spans="26:26" x14ac:dyDescent="0.25">
      <c r="Z1480" s="10"/>
    </row>
    <row r="1481" spans="26:26" x14ac:dyDescent="0.25">
      <c r="Z1481" s="10"/>
    </row>
    <row r="1482" spans="26:26" x14ac:dyDescent="0.25">
      <c r="Z1482" s="10"/>
    </row>
    <row r="1483" spans="26:26" x14ac:dyDescent="0.25">
      <c r="Z1483" s="10"/>
    </row>
    <row r="1484" spans="26:26" x14ac:dyDescent="0.25">
      <c r="Z1484" s="10"/>
    </row>
    <row r="1485" spans="26:26" x14ac:dyDescent="0.25">
      <c r="Z1485" s="10"/>
    </row>
    <row r="1486" spans="26:26" x14ac:dyDescent="0.25">
      <c r="Z1486" s="10"/>
    </row>
    <row r="1487" spans="26:26" x14ac:dyDescent="0.25">
      <c r="Z1487" s="10"/>
    </row>
    <row r="1488" spans="26:26" x14ac:dyDescent="0.25">
      <c r="Z1488" s="10"/>
    </row>
    <row r="1489" spans="26:26" x14ac:dyDescent="0.25">
      <c r="Z1489" s="10"/>
    </row>
    <row r="1490" spans="26:26" x14ac:dyDescent="0.25">
      <c r="Z1490" s="10"/>
    </row>
    <row r="1491" spans="26:26" x14ac:dyDescent="0.25">
      <c r="Z1491" s="10"/>
    </row>
    <row r="1492" spans="26:26" x14ac:dyDescent="0.25">
      <c r="Z1492" s="10"/>
    </row>
    <row r="1493" spans="26:26" x14ac:dyDescent="0.25">
      <c r="Z1493" s="10"/>
    </row>
    <row r="1494" spans="26:26" x14ac:dyDescent="0.25">
      <c r="Z1494" s="10"/>
    </row>
    <row r="1495" spans="26:26" x14ac:dyDescent="0.25">
      <c r="Z1495" s="10"/>
    </row>
    <row r="1496" spans="26:26" x14ac:dyDescent="0.25">
      <c r="Z1496" s="10"/>
    </row>
    <row r="1497" spans="26:26" x14ac:dyDescent="0.25">
      <c r="Z1497" s="10"/>
    </row>
    <row r="1498" spans="26:26" x14ac:dyDescent="0.25">
      <c r="Z1498" s="10"/>
    </row>
    <row r="1499" spans="26:26" x14ac:dyDescent="0.25">
      <c r="Z1499" s="10"/>
    </row>
    <row r="1500" spans="26:26" x14ac:dyDescent="0.25">
      <c r="Z1500" s="10"/>
    </row>
    <row r="1501" spans="26:26" x14ac:dyDescent="0.25">
      <c r="Z1501" s="10"/>
    </row>
    <row r="1502" spans="26:26" x14ac:dyDescent="0.25">
      <c r="Z1502" s="10"/>
    </row>
    <row r="1503" spans="26:26" x14ac:dyDescent="0.25">
      <c r="Z1503" s="10"/>
    </row>
    <row r="1504" spans="26:26" x14ac:dyDescent="0.25">
      <c r="Z1504" s="10"/>
    </row>
    <row r="1505" spans="26:26" x14ac:dyDescent="0.25">
      <c r="Z1505" s="10"/>
    </row>
    <row r="1506" spans="26:26" x14ac:dyDescent="0.25">
      <c r="Z1506" s="10"/>
    </row>
    <row r="1507" spans="26:26" x14ac:dyDescent="0.25">
      <c r="Z1507" s="10"/>
    </row>
    <row r="1508" spans="26:26" x14ac:dyDescent="0.25">
      <c r="Z1508" s="10"/>
    </row>
    <row r="1509" spans="26:26" x14ac:dyDescent="0.25">
      <c r="Z1509" s="10"/>
    </row>
    <row r="1510" spans="26:26" x14ac:dyDescent="0.25">
      <c r="Z1510" s="10"/>
    </row>
    <row r="1511" spans="26:26" x14ac:dyDescent="0.25">
      <c r="Z1511" s="10"/>
    </row>
    <row r="1512" spans="26:26" x14ac:dyDescent="0.25">
      <c r="Z1512" s="10"/>
    </row>
    <row r="1513" spans="26:26" x14ac:dyDescent="0.25">
      <c r="Z1513" s="10"/>
    </row>
    <row r="1514" spans="26:26" x14ac:dyDescent="0.25">
      <c r="Z1514" s="10"/>
    </row>
    <row r="1515" spans="26:26" x14ac:dyDescent="0.25">
      <c r="Z1515" s="10"/>
    </row>
    <row r="1516" spans="26:26" x14ac:dyDescent="0.25">
      <c r="Z1516" s="10"/>
    </row>
    <row r="1517" spans="26:26" x14ac:dyDescent="0.25">
      <c r="Z1517" s="10"/>
    </row>
    <row r="1518" spans="26:26" x14ac:dyDescent="0.25">
      <c r="Z1518" s="10"/>
    </row>
    <row r="1519" spans="26:26" x14ac:dyDescent="0.25">
      <c r="Z1519" s="10"/>
    </row>
    <row r="1520" spans="26:26" x14ac:dyDescent="0.25">
      <c r="Z1520" s="10"/>
    </row>
    <row r="1521" spans="26:26" x14ac:dyDescent="0.25">
      <c r="Z1521" s="10"/>
    </row>
    <row r="1522" spans="26:26" x14ac:dyDescent="0.25">
      <c r="Z1522" s="10"/>
    </row>
    <row r="1523" spans="26:26" x14ac:dyDescent="0.25">
      <c r="Z1523" s="10"/>
    </row>
    <row r="1524" spans="26:26" x14ac:dyDescent="0.25">
      <c r="Z1524" s="10"/>
    </row>
    <row r="1525" spans="26:26" x14ac:dyDescent="0.25">
      <c r="Z1525" s="10"/>
    </row>
    <row r="1526" spans="26:26" x14ac:dyDescent="0.25">
      <c r="Z1526" s="10"/>
    </row>
    <row r="1527" spans="26:26" x14ac:dyDescent="0.25">
      <c r="Z1527" s="10"/>
    </row>
    <row r="1528" spans="26:26" x14ac:dyDescent="0.25">
      <c r="Z1528" s="10"/>
    </row>
    <row r="1529" spans="26:26" x14ac:dyDescent="0.25">
      <c r="Z1529" s="10"/>
    </row>
    <row r="1530" spans="26:26" x14ac:dyDescent="0.25">
      <c r="Z1530" s="10"/>
    </row>
    <row r="1531" spans="26:26" x14ac:dyDescent="0.25">
      <c r="Z1531" s="10"/>
    </row>
    <row r="1532" spans="26:26" x14ac:dyDescent="0.25">
      <c r="Z1532" s="10"/>
    </row>
    <row r="1533" spans="26:26" x14ac:dyDescent="0.25">
      <c r="Z1533" s="10"/>
    </row>
    <row r="1534" spans="26:26" x14ac:dyDescent="0.25">
      <c r="Z1534" s="10"/>
    </row>
    <row r="1535" spans="26:26" x14ac:dyDescent="0.25">
      <c r="Z1535" s="10"/>
    </row>
    <row r="1536" spans="26:26" x14ac:dyDescent="0.25">
      <c r="Z1536" s="10"/>
    </row>
    <row r="1537" spans="26:26" x14ac:dyDescent="0.25">
      <c r="Z1537" s="10"/>
    </row>
    <row r="1538" spans="26:26" x14ac:dyDescent="0.25">
      <c r="Z1538" s="10"/>
    </row>
    <row r="1539" spans="26:26" x14ac:dyDescent="0.25">
      <c r="Z1539" s="10"/>
    </row>
    <row r="1540" spans="26:26" x14ac:dyDescent="0.25">
      <c r="Z1540" s="10"/>
    </row>
    <row r="1541" spans="26:26" x14ac:dyDescent="0.25">
      <c r="Z1541" s="10"/>
    </row>
    <row r="1542" spans="26:26" x14ac:dyDescent="0.25">
      <c r="Z1542" s="10"/>
    </row>
    <row r="1543" spans="26:26" x14ac:dyDescent="0.25">
      <c r="Z1543" s="10"/>
    </row>
    <row r="1544" spans="26:26" x14ac:dyDescent="0.25">
      <c r="Z1544" s="10"/>
    </row>
    <row r="1545" spans="26:26" x14ac:dyDescent="0.25">
      <c r="Z1545" s="10"/>
    </row>
    <row r="1546" spans="26:26" x14ac:dyDescent="0.25">
      <c r="Z1546" s="10"/>
    </row>
    <row r="1547" spans="26:26" x14ac:dyDescent="0.25">
      <c r="Z1547" s="10"/>
    </row>
    <row r="1548" spans="26:26" x14ac:dyDescent="0.25">
      <c r="Z1548" s="10"/>
    </row>
    <row r="1549" spans="26:26" x14ac:dyDescent="0.25">
      <c r="Z1549" s="10"/>
    </row>
    <row r="1550" spans="26:26" x14ac:dyDescent="0.25">
      <c r="Z1550" s="10"/>
    </row>
    <row r="1551" spans="26:26" x14ac:dyDescent="0.25">
      <c r="Z1551" s="10"/>
    </row>
    <row r="1552" spans="26:26" x14ac:dyDescent="0.25">
      <c r="Z1552" s="10"/>
    </row>
    <row r="1553" spans="26:26" x14ac:dyDescent="0.25">
      <c r="Z1553" s="10"/>
    </row>
    <row r="1554" spans="26:26" x14ac:dyDescent="0.25">
      <c r="Z1554" s="10"/>
    </row>
    <row r="1555" spans="26:26" x14ac:dyDescent="0.25">
      <c r="Z1555" s="10"/>
    </row>
    <row r="1556" spans="26:26" x14ac:dyDescent="0.25">
      <c r="Z1556" s="10"/>
    </row>
    <row r="1557" spans="26:26" x14ac:dyDescent="0.25">
      <c r="Z1557" s="10"/>
    </row>
    <row r="1558" spans="26:26" x14ac:dyDescent="0.25">
      <c r="Z1558" s="10"/>
    </row>
    <row r="1559" spans="26:26" x14ac:dyDescent="0.25">
      <c r="Z1559" s="10"/>
    </row>
    <row r="1560" spans="26:26" x14ac:dyDescent="0.25">
      <c r="Z1560" s="10"/>
    </row>
    <row r="1561" spans="26:26" x14ac:dyDescent="0.25">
      <c r="Z1561" s="10"/>
    </row>
    <row r="1562" spans="26:26" x14ac:dyDescent="0.25">
      <c r="Z1562" s="10"/>
    </row>
    <row r="1563" spans="26:26" x14ac:dyDescent="0.25">
      <c r="Z1563" s="10"/>
    </row>
    <row r="1564" spans="26:26" x14ac:dyDescent="0.25">
      <c r="Z1564" s="10"/>
    </row>
    <row r="1565" spans="26:26" x14ac:dyDescent="0.25">
      <c r="Z1565" s="10"/>
    </row>
    <row r="1566" spans="26:26" x14ac:dyDescent="0.25">
      <c r="Z1566" s="10"/>
    </row>
    <row r="1567" spans="26:26" x14ac:dyDescent="0.25">
      <c r="Z1567" s="10"/>
    </row>
    <row r="1568" spans="26:26" x14ac:dyDescent="0.25">
      <c r="Z1568" s="10"/>
    </row>
    <row r="1569" spans="26:26" x14ac:dyDescent="0.25">
      <c r="Z1569" s="10"/>
    </row>
    <row r="1570" spans="26:26" x14ac:dyDescent="0.25">
      <c r="Z1570" s="10"/>
    </row>
    <row r="1571" spans="26:26" x14ac:dyDescent="0.25">
      <c r="Z1571" s="10"/>
    </row>
    <row r="1572" spans="26:26" x14ac:dyDescent="0.25">
      <c r="Z1572" s="10"/>
    </row>
    <row r="1573" spans="26:26" x14ac:dyDescent="0.25">
      <c r="Z1573" s="10"/>
    </row>
    <row r="1574" spans="26:26" x14ac:dyDescent="0.25">
      <c r="Z1574" s="10"/>
    </row>
    <row r="1575" spans="26:26" x14ac:dyDescent="0.25">
      <c r="Z1575" s="10"/>
    </row>
    <row r="1576" spans="26:26" x14ac:dyDescent="0.25">
      <c r="Z1576" s="10"/>
    </row>
    <row r="1577" spans="26:26" x14ac:dyDescent="0.25">
      <c r="Z1577" s="10"/>
    </row>
    <row r="1578" spans="26:26" x14ac:dyDescent="0.25">
      <c r="Z1578" s="10"/>
    </row>
    <row r="1579" spans="26:26" x14ac:dyDescent="0.25">
      <c r="Z1579" s="10"/>
    </row>
    <row r="1580" spans="26:26" x14ac:dyDescent="0.25">
      <c r="Z1580" s="10"/>
    </row>
    <row r="1581" spans="26:26" x14ac:dyDescent="0.25">
      <c r="Z1581" s="10"/>
    </row>
    <row r="1582" spans="26:26" x14ac:dyDescent="0.25">
      <c r="Z1582" s="10"/>
    </row>
    <row r="1583" spans="26:26" x14ac:dyDescent="0.25">
      <c r="Z1583" s="10"/>
    </row>
    <row r="1584" spans="26:26" x14ac:dyDescent="0.25">
      <c r="Z1584" s="10"/>
    </row>
    <row r="1585" spans="26:26" x14ac:dyDescent="0.25">
      <c r="Z1585" s="10"/>
    </row>
    <row r="1586" spans="26:26" x14ac:dyDescent="0.25">
      <c r="Z1586" s="10"/>
    </row>
    <row r="1587" spans="26:26" x14ac:dyDescent="0.25">
      <c r="Z1587" s="10"/>
    </row>
    <row r="1588" spans="26:26" x14ac:dyDescent="0.25">
      <c r="Z1588" s="10"/>
    </row>
    <row r="1589" spans="26:26" x14ac:dyDescent="0.25">
      <c r="Z1589" s="10"/>
    </row>
    <row r="1590" spans="26:26" x14ac:dyDescent="0.25">
      <c r="Z1590" s="10"/>
    </row>
    <row r="1591" spans="26:26" x14ac:dyDescent="0.25">
      <c r="Z1591" s="10"/>
    </row>
    <row r="1592" spans="26:26" x14ac:dyDescent="0.25">
      <c r="Z1592" s="10"/>
    </row>
    <row r="1593" spans="26:26" x14ac:dyDescent="0.25">
      <c r="Z1593" s="10"/>
    </row>
    <row r="1594" spans="26:26" x14ac:dyDescent="0.25">
      <c r="Z1594" s="10"/>
    </row>
    <row r="1595" spans="26:26" x14ac:dyDescent="0.25">
      <c r="Z1595" s="10"/>
    </row>
    <row r="1596" spans="26:26" x14ac:dyDescent="0.25">
      <c r="Z1596" s="10"/>
    </row>
    <row r="1597" spans="26:26" x14ac:dyDescent="0.25">
      <c r="Z1597" s="10"/>
    </row>
    <row r="1598" spans="26:26" x14ac:dyDescent="0.25">
      <c r="Z1598" s="10"/>
    </row>
    <row r="1599" spans="26:26" x14ac:dyDescent="0.25">
      <c r="Z1599" s="10"/>
    </row>
    <row r="1600" spans="26:26" x14ac:dyDescent="0.25">
      <c r="Z1600" s="10"/>
    </row>
    <row r="1601" spans="26:26" x14ac:dyDescent="0.25">
      <c r="Z1601" s="10"/>
    </row>
    <row r="1602" spans="26:26" x14ac:dyDescent="0.25">
      <c r="Z1602" s="10"/>
    </row>
    <row r="1603" spans="26:26" x14ac:dyDescent="0.25">
      <c r="Z1603" s="10"/>
    </row>
    <row r="1604" spans="26:26" x14ac:dyDescent="0.25">
      <c r="Z1604" s="10"/>
    </row>
    <row r="1605" spans="26:26" x14ac:dyDescent="0.25">
      <c r="Z1605" s="10"/>
    </row>
    <row r="1606" spans="26:26" x14ac:dyDescent="0.25">
      <c r="Z1606" s="10"/>
    </row>
    <row r="1607" spans="26:26" x14ac:dyDescent="0.25">
      <c r="Z1607" s="10"/>
    </row>
    <row r="1608" spans="26:26" x14ac:dyDescent="0.25">
      <c r="Z1608" s="10"/>
    </row>
    <row r="1609" spans="26:26" x14ac:dyDescent="0.25">
      <c r="Z1609" s="10"/>
    </row>
    <row r="1610" spans="26:26" x14ac:dyDescent="0.25">
      <c r="Z1610" s="10"/>
    </row>
    <row r="1611" spans="26:26" x14ac:dyDescent="0.25">
      <c r="Z1611" s="10"/>
    </row>
    <row r="1612" spans="26:26" x14ac:dyDescent="0.25">
      <c r="Z1612" s="10"/>
    </row>
    <row r="1613" spans="26:26" x14ac:dyDescent="0.25">
      <c r="Z1613" s="10"/>
    </row>
    <row r="1614" spans="26:26" x14ac:dyDescent="0.25">
      <c r="Z1614" s="10"/>
    </row>
    <row r="1615" spans="26:26" x14ac:dyDescent="0.25">
      <c r="Z1615" s="10"/>
    </row>
    <row r="1616" spans="26:26" x14ac:dyDescent="0.25">
      <c r="Z1616" s="10"/>
    </row>
    <row r="1617" spans="26:26" x14ac:dyDescent="0.25">
      <c r="Z1617" s="10"/>
    </row>
    <row r="1618" spans="26:26" x14ac:dyDescent="0.25">
      <c r="Z1618" s="10"/>
    </row>
    <row r="1619" spans="26:26" x14ac:dyDescent="0.25">
      <c r="Z1619" s="10"/>
    </row>
    <row r="1620" spans="26:26" x14ac:dyDescent="0.25">
      <c r="Z1620" s="10"/>
    </row>
    <row r="1621" spans="26:26" x14ac:dyDescent="0.25">
      <c r="Z1621" s="10"/>
    </row>
    <row r="1622" spans="26:26" x14ac:dyDescent="0.25">
      <c r="Z1622" s="10"/>
    </row>
    <row r="1623" spans="26:26" x14ac:dyDescent="0.25">
      <c r="Z1623" s="10"/>
    </row>
    <row r="1624" spans="26:26" x14ac:dyDescent="0.25">
      <c r="Z1624" s="10"/>
    </row>
    <row r="1625" spans="26:26" x14ac:dyDescent="0.25">
      <c r="Z1625" s="10"/>
    </row>
    <row r="1626" spans="26:26" x14ac:dyDescent="0.25">
      <c r="Z1626" s="10"/>
    </row>
    <row r="1627" spans="26:26" x14ac:dyDescent="0.25">
      <c r="Z1627" s="10"/>
    </row>
    <row r="1628" spans="26:26" x14ac:dyDescent="0.25">
      <c r="Z1628" s="10"/>
    </row>
    <row r="1629" spans="26:26" x14ac:dyDescent="0.25">
      <c r="Z1629" s="10"/>
    </row>
    <row r="1630" spans="26:26" x14ac:dyDescent="0.25">
      <c r="Z1630" s="10"/>
    </row>
    <row r="1631" spans="26:26" x14ac:dyDescent="0.25">
      <c r="Z1631" s="10"/>
    </row>
    <row r="1632" spans="26:26" x14ac:dyDescent="0.25">
      <c r="Z1632" s="10"/>
    </row>
    <row r="1633" spans="26:26" x14ac:dyDescent="0.25">
      <c r="Z1633" s="10"/>
    </row>
    <row r="1634" spans="26:26" x14ac:dyDescent="0.25">
      <c r="Z1634" s="10"/>
    </row>
    <row r="1635" spans="26:26" x14ac:dyDescent="0.25">
      <c r="Z1635" s="10"/>
    </row>
    <row r="1636" spans="26:26" x14ac:dyDescent="0.25">
      <c r="Z1636" s="10"/>
    </row>
    <row r="1637" spans="26:26" x14ac:dyDescent="0.25">
      <c r="Z1637" s="10"/>
    </row>
    <row r="1638" spans="26:26" x14ac:dyDescent="0.25">
      <c r="Z1638" s="10"/>
    </row>
    <row r="1639" spans="26:26" x14ac:dyDescent="0.25">
      <c r="Z1639" s="10"/>
    </row>
    <row r="1640" spans="26:26" x14ac:dyDescent="0.25">
      <c r="Z1640" s="10"/>
    </row>
    <row r="1641" spans="26:26" x14ac:dyDescent="0.25">
      <c r="Z1641" s="10"/>
    </row>
    <row r="1642" spans="26:26" x14ac:dyDescent="0.25">
      <c r="Z1642" s="10"/>
    </row>
    <row r="1643" spans="26:26" x14ac:dyDescent="0.25">
      <c r="Z1643" s="10"/>
    </row>
    <row r="1644" spans="26:26" x14ac:dyDescent="0.25">
      <c r="Z1644" s="10"/>
    </row>
    <row r="1645" spans="26:26" x14ac:dyDescent="0.25">
      <c r="Z1645" s="10"/>
    </row>
    <row r="1646" spans="26:26" x14ac:dyDescent="0.25">
      <c r="Z1646" s="10"/>
    </row>
    <row r="1647" spans="26:26" x14ac:dyDescent="0.25">
      <c r="Z1647" s="10"/>
    </row>
    <row r="1648" spans="26:26" x14ac:dyDescent="0.25">
      <c r="Z1648" s="10"/>
    </row>
    <row r="1649" spans="26:26" x14ac:dyDescent="0.25">
      <c r="Z1649" s="10"/>
    </row>
    <row r="1650" spans="26:26" x14ac:dyDescent="0.25">
      <c r="Z1650" s="10"/>
    </row>
    <row r="1651" spans="26:26" x14ac:dyDescent="0.25">
      <c r="Z1651" s="10"/>
    </row>
    <row r="1652" spans="26:26" x14ac:dyDescent="0.25">
      <c r="Z1652" s="10"/>
    </row>
    <row r="1653" spans="26:26" x14ac:dyDescent="0.25">
      <c r="Z1653" s="10"/>
    </row>
    <row r="1654" spans="26:26" x14ac:dyDescent="0.25">
      <c r="Z1654" s="10"/>
    </row>
    <row r="1655" spans="26:26" x14ac:dyDescent="0.25">
      <c r="Z1655" s="10"/>
    </row>
    <row r="1656" spans="26:26" x14ac:dyDescent="0.25">
      <c r="Z1656" s="10"/>
    </row>
    <row r="1657" spans="26:26" x14ac:dyDescent="0.25">
      <c r="Z1657" s="10"/>
    </row>
    <row r="1658" spans="26:26" x14ac:dyDescent="0.25">
      <c r="Z1658" s="10"/>
    </row>
    <row r="1659" spans="26:26" x14ac:dyDescent="0.25">
      <c r="Z1659" s="10"/>
    </row>
    <row r="1660" spans="26:26" x14ac:dyDescent="0.25">
      <c r="Z1660" s="10"/>
    </row>
    <row r="1661" spans="26:26" x14ac:dyDescent="0.25">
      <c r="Z1661" s="10"/>
    </row>
    <row r="1662" spans="26:26" x14ac:dyDescent="0.25">
      <c r="Z1662" s="10"/>
    </row>
    <row r="1663" spans="26:26" x14ac:dyDescent="0.25">
      <c r="Z1663" s="10"/>
    </row>
    <row r="1664" spans="26:26" x14ac:dyDescent="0.25">
      <c r="Z1664" s="10"/>
    </row>
    <row r="1665" spans="26:26" x14ac:dyDescent="0.25">
      <c r="Z1665" s="10"/>
    </row>
    <row r="1666" spans="26:26" x14ac:dyDescent="0.25">
      <c r="Z1666" s="10"/>
    </row>
    <row r="1667" spans="26:26" x14ac:dyDescent="0.25">
      <c r="Z1667" s="10"/>
    </row>
    <row r="1668" spans="26:26" x14ac:dyDescent="0.25">
      <c r="Z1668" s="10"/>
    </row>
    <row r="1669" spans="26:26" x14ac:dyDescent="0.25">
      <c r="Z1669" s="10"/>
    </row>
    <row r="1670" spans="26:26" x14ac:dyDescent="0.25">
      <c r="Z1670" s="10"/>
    </row>
    <row r="1671" spans="26:26" x14ac:dyDescent="0.25">
      <c r="Z1671" s="10"/>
    </row>
    <row r="1672" spans="26:26" x14ac:dyDescent="0.25">
      <c r="Z1672" s="10"/>
    </row>
    <row r="1673" spans="26:26" x14ac:dyDescent="0.25">
      <c r="Z1673" s="10"/>
    </row>
    <row r="1674" spans="26:26" x14ac:dyDescent="0.25">
      <c r="Z1674" s="10"/>
    </row>
    <row r="1675" spans="26:26" x14ac:dyDescent="0.25">
      <c r="Z1675" s="10"/>
    </row>
    <row r="1676" spans="26:26" x14ac:dyDescent="0.25">
      <c r="Z1676" s="10"/>
    </row>
    <row r="1677" spans="26:26" x14ac:dyDescent="0.25">
      <c r="Z1677" s="10"/>
    </row>
    <row r="1678" spans="26:26" x14ac:dyDescent="0.25">
      <c r="Z1678" s="10"/>
    </row>
    <row r="1679" spans="26:26" x14ac:dyDescent="0.25">
      <c r="Z1679" s="10"/>
    </row>
    <row r="1680" spans="26:26" x14ac:dyDescent="0.25">
      <c r="Z1680" s="10"/>
    </row>
    <row r="1681" spans="26:26" x14ac:dyDescent="0.25">
      <c r="Z1681" s="10"/>
    </row>
    <row r="1682" spans="26:26" x14ac:dyDescent="0.25">
      <c r="Z1682" s="10"/>
    </row>
    <row r="1683" spans="26:26" x14ac:dyDescent="0.25">
      <c r="Z1683" s="10"/>
    </row>
    <row r="1684" spans="26:26" x14ac:dyDescent="0.25">
      <c r="Z1684" s="10"/>
    </row>
    <row r="1685" spans="26:26" x14ac:dyDescent="0.25">
      <c r="Z1685" s="10"/>
    </row>
    <row r="1686" spans="26:26" x14ac:dyDescent="0.25">
      <c r="Z1686" s="10"/>
    </row>
    <row r="1687" spans="26:26" x14ac:dyDescent="0.25">
      <c r="Z1687" s="10"/>
    </row>
    <row r="1688" spans="26:26" x14ac:dyDescent="0.25">
      <c r="Z1688" s="10"/>
    </row>
    <row r="1689" spans="26:26" x14ac:dyDescent="0.25">
      <c r="Z1689" s="10"/>
    </row>
    <row r="1690" spans="26:26" x14ac:dyDescent="0.25">
      <c r="Z1690" s="10"/>
    </row>
    <row r="1691" spans="26:26" x14ac:dyDescent="0.25">
      <c r="Z1691" s="10"/>
    </row>
    <row r="1692" spans="26:26" x14ac:dyDescent="0.25">
      <c r="Z1692" s="10"/>
    </row>
    <row r="1693" spans="26:26" x14ac:dyDescent="0.25">
      <c r="Z1693" s="10"/>
    </row>
    <row r="1694" spans="26:26" x14ac:dyDescent="0.25">
      <c r="Z1694" s="10"/>
    </row>
    <row r="1695" spans="26:26" x14ac:dyDescent="0.25">
      <c r="Z1695" s="10"/>
    </row>
    <row r="1696" spans="26:26" x14ac:dyDescent="0.25">
      <c r="Z1696" s="10"/>
    </row>
    <row r="1697" spans="26:26" x14ac:dyDescent="0.25">
      <c r="Z1697" s="10"/>
    </row>
    <row r="1698" spans="26:26" x14ac:dyDescent="0.25">
      <c r="Z1698" s="10"/>
    </row>
    <row r="1699" spans="26:26" x14ac:dyDescent="0.25">
      <c r="Z1699" s="10"/>
    </row>
    <row r="1700" spans="26:26" x14ac:dyDescent="0.25">
      <c r="Z1700" s="10"/>
    </row>
    <row r="1701" spans="26:26" x14ac:dyDescent="0.25">
      <c r="Z1701" s="10"/>
    </row>
    <row r="1702" spans="26:26" x14ac:dyDescent="0.25">
      <c r="Z1702" s="10"/>
    </row>
    <row r="1703" spans="26:26" x14ac:dyDescent="0.25">
      <c r="Z1703" s="10"/>
    </row>
    <row r="1704" spans="26:26" x14ac:dyDescent="0.25">
      <c r="Z1704" s="10"/>
    </row>
    <row r="1705" spans="26:26" x14ac:dyDescent="0.25">
      <c r="Z1705" s="10"/>
    </row>
    <row r="1706" spans="26:26" x14ac:dyDescent="0.25">
      <c r="Z1706" s="10"/>
    </row>
    <row r="1707" spans="26:26" x14ac:dyDescent="0.25">
      <c r="Z1707" s="10"/>
    </row>
    <row r="1708" spans="26:26" x14ac:dyDescent="0.25">
      <c r="Z1708" s="10"/>
    </row>
    <row r="1709" spans="26:26" x14ac:dyDescent="0.25">
      <c r="Z1709" s="10"/>
    </row>
    <row r="1710" spans="26:26" x14ac:dyDescent="0.25">
      <c r="Z1710" s="10"/>
    </row>
    <row r="1711" spans="26:26" x14ac:dyDescent="0.25">
      <c r="Z1711" s="10"/>
    </row>
    <row r="1712" spans="26:26" x14ac:dyDescent="0.25">
      <c r="Z1712" s="10"/>
    </row>
    <row r="1713" spans="26:26" x14ac:dyDescent="0.25">
      <c r="Z1713" s="10"/>
    </row>
    <row r="1714" spans="26:26" x14ac:dyDescent="0.25">
      <c r="Z1714" s="10"/>
    </row>
    <row r="1715" spans="26:26" x14ac:dyDescent="0.25">
      <c r="Z1715" s="10"/>
    </row>
    <row r="1716" spans="26:26" x14ac:dyDescent="0.25">
      <c r="Z1716" s="10"/>
    </row>
    <row r="1717" spans="26:26" x14ac:dyDescent="0.25">
      <c r="Z1717" s="10"/>
    </row>
    <row r="1718" spans="26:26" x14ac:dyDescent="0.25">
      <c r="Z1718" s="10"/>
    </row>
    <row r="1719" spans="26:26" x14ac:dyDescent="0.25">
      <c r="Z1719" s="10"/>
    </row>
    <row r="1720" spans="26:26" x14ac:dyDescent="0.25">
      <c r="Z1720" s="10"/>
    </row>
    <row r="1721" spans="26:26" x14ac:dyDescent="0.25">
      <c r="Z1721" s="10"/>
    </row>
    <row r="1722" spans="26:26" x14ac:dyDescent="0.25">
      <c r="Z1722" s="10"/>
    </row>
    <row r="1723" spans="26:26" x14ac:dyDescent="0.25">
      <c r="Z1723" s="10"/>
    </row>
    <row r="1724" spans="26:26" x14ac:dyDescent="0.25">
      <c r="Z1724" s="10"/>
    </row>
    <row r="1725" spans="26:26" x14ac:dyDescent="0.25">
      <c r="Z1725" s="10"/>
    </row>
    <row r="1726" spans="26:26" x14ac:dyDescent="0.25">
      <c r="Z1726" s="10"/>
    </row>
    <row r="1727" spans="26:26" x14ac:dyDescent="0.25">
      <c r="Z1727" s="10"/>
    </row>
    <row r="1728" spans="26:26" x14ac:dyDescent="0.25">
      <c r="Z1728" s="10"/>
    </row>
    <row r="1729" spans="26:26" x14ac:dyDescent="0.25">
      <c r="Z1729" s="10"/>
    </row>
    <row r="1730" spans="26:26" x14ac:dyDescent="0.25">
      <c r="Z1730" s="10"/>
    </row>
    <row r="1731" spans="26:26" x14ac:dyDescent="0.25">
      <c r="Z1731" s="10"/>
    </row>
    <row r="1732" spans="26:26" x14ac:dyDescent="0.25">
      <c r="Z1732" s="10"/>
    </row>
    <row r="1733" spans="26:26" x14ac:dyDescent="0.25">
      <c r="Z1733" s="10"/>
    </row>
    <row r="1734" spans="26:26" x14ac:dyDescent="0.25">
      <c r="Z1734" s="10"/>
    </row>
    <row r="1735" spans="26:26" x14ac:dyDescent="0.25">
      <c r="Z1735" s="10"/>
    </row>
    <row r="1736" spans="26:26" x14ac:dyDescent="0.25">
      <c r="Z1736" s="10"/>
    </row>
    <row r="1737" spans="26:26" x14ac:dyDescent="0.25">
      <c r="Z1737" s="10"/>
    </row>
    <row r="1738" spans="26:26" x14ac:dyDescent="0.25">
      <c r="Z1738" s="10"/>
    </row>
    <row r="1739" spans="26:26" x14ac:dyDescent="0.25">
      <c r="Z1739" s="10"/>
    </row>
    <row r="1740" spans="26:26" x14ac:dyDescent="0.25">
      <c r="Z1740" s="10"/>
    </row>
    <row r="1741" spans="26:26" x14ac:dyDescent="0.25">
      <c r="Z1741" s="10"/>
    </row>
    <row r="1742" spans="26:26" x14ac:dyDescent="0.25">
      <c r="Z1742" s="10"/>
    </row>
    <row r="1743" spans="26:26" x14ac:dyDescent="0.25">
      <c r="Z1743" s="10"/>
    </row>
    <row r="1744" spans="26:26" x14ac:dyDescent="0.25">
      <c r="Z1744" s="10"/>
    </row>
    <row r="1745" spans="26:26" x14ac:dyDescent="0.25">
      <c r="Z1745" s="10"/>
    </row>
    <row r="1746" spans="26:26" x14ac:dyDescent="0.25">
      <c r="Z1746" s="10"/>
    </row>
    <row r="1747" spans="26:26" x14ac:dyDescent="0.25">
      <c r="Z1747" s="10"/>
    </row>
    <row r="1748" spans="26:26" x14ac:dyDescent="0.25">
      <c r="Z1748" s="10"/>
    </row>
    <row r="1749" spans="26:26" x14ac:dyDescent="0.25">
      <c r="Z1749" s="10"/>
    </row>
    <row r="1750" spans="26:26" x14ac:dyDescent="0.25">
      <c r="Z1750" s="10"/>
    </row>
    <row r="1751" spans="26:26" x14ac:dyDescent="0.25">
      <c r="Z1751" s="10"/>
    </row>
    <row r="1752" spans="26:26" x14ac:dyDescent="0.25">
      <c r="Z1752" s="10"/>
    </row>
    <row r="1753" spans="26:26" x14ac:dyDescent="0.25">
      <c r="Z1753" s="10"/>
    </row>
    <row r="1754" spans="26:26" x14ac:dyDescent="0.25">
      <c r="Z1754" s="10"/>
    </row>
    <row r="1755" spans="26:26" x14ac:dyDescent="0.25">
      <c r="Z1755" s="10"/>
    </row>
    <row r="1756" spans="26:26" x14ac:dyDescent="0.25">
      <c r="Z1756" s="10"/>
    </row>
    <row r="1757" spans="26:26" x14ac:dyDescent="0.25">
      <c r="Z1757" s="10"/>
    </row>
    <row r="1758" spans="26:26" x14ac:dyDescent="0.25">
      <c r="Z1758" s="10"/>
    </row>
    <row r="1759" spans="26:26" x14ac:dyDescent="0.25">
      <c r="Z1759" s="10"/>
    </row>
    <row r="1760" spans="26:26" x14ac:dyDescent="0.25">
      <c r="Z1760" s="10"/>
    </row>
    <row r="1761" spans="26:26" x14ac:dyDescent="0.25">
      <c r="Z1761" s="10"/>
    </row>
    <row r="1762" spans="26:26" x14ac:dyDescent="0.25">
      <c r="Z1762" s="10"/>
    </row>
    <row r="1763" spans="26:26" x14ac:dyDescent="0.25">
      <c r="Z1763" s="10"/>
    </row>
    <row r="1764" spans="26:26" x14ac:dyDescent="0.25">
      <c r="Z1764" s="10"/>
    </row>
    <row r="1765" spans="26:26" x14ac:dyDescent="0.25">
      <c r="Z1765" s="10"/>
    </row>
    <row r="1766" spans="26:26" x14ac:dyDescent="0.25">
      <c r="Z1766" s="10"/>
    </row>
    <row r="1767" spans="26:26" x14ac:dyDescent="0.25">
      <c r="Z1767" s="10"/>
    </row>
    <row r="1768" spans="26:26" x14ac:dyDescent="0.25">
      <c r="Z1768" s="10"/>
    </row>
    <row r="1769" spans="26:26" x14ac:dyDescent="0.25">
      <c r="Z1769" s="10"/>
    </row>
    <row r="1770" spans="26:26" x14ac:dyDescent="0.25">
      <c r="Z1770" s="10"/>
    </row>
    <row r="1771" spans="26:26" x14ac:dyDescent="0.25">
      <c r="Z1771" s="10"/>
    </row>
    <row r="1772" spans="26:26" x14ac:dyDescent="0.25">
      <c r="Z1772" s="10"/>
    </row>
    <row r="1773" spans="26:26" x14ac:dyDescent="0.25">
      <c r="Z1773" s="10"/>
    </row>
    <row r="1774" spans="26:26" x14ac:dyDescent="0.25">
      <c r="Z1774" s="10"/>
    </row>
    <row r="1775" spans="26:26" x14ac:dyDescent="0.25">
      <c r="Z1775" s="10"/>
    </row>
    <row r="1776" spans="26:26" x14ac:dyDescent="0.25">
      <c r="Z1776" s="10"/>
    </row>
    <row r="1777" spans="26:26" x14ac:dyDescent="0.25">
      <c r="Z1777" s="10"/>
    </row>
    <row r="1778" spans="26:26" x14ac:dyDescent="0.25">
      <c r="Z1778" s="10"/>
    </row>
    <row r="1779" spans="26:26" x14ac:dyDescent="0.25">
      <c r="Z1779" s="10"/>
    </row>
    <row r="1780" spans="26:26" x14ac:dyDescent="0.25">
      <c r="Z1780" s="10"/>
    </row>
    <row r="1781" spans="26:26" x14ac:dyDescent="0.25">
      <c r="Z1781" s="10"/>
    </row>
    <row r="1782" spans="26:26" x14ac:dyDescent="0.25">
      <c r="Z1782" s="10"/>
    </row>
    <row r="1783" spans="26:26" x14ac:dyDescent="0.25">
      <c r="Z1783" s="10"/>
    </row>
    <row r="1784" spans="26:26" x14ac:dyDescent="0.25">
      <c r="Z1784" s="10"/>
    </row>
    <row r="1785" spans="26:26" x14ac:dyDescent="0.25">
      <c r="Z1785" s="10"/>
    </row>
    <row r="1786" spans="26:26" x14ac:dyDescent="0.25">
      <c r="Z1786" s="10"/>
    </row>
    <row r="1787" spans="26:26" x14ac:dyDescent="0.25">
      <c r="Z1787" s="10"/>
    </row>
    <row r="1788" spans="26:26" x14ac:dyDescent="0.25">
      <c r="Z1788" s="10"/>
    </row>
    <row r="1789" spans="26:26" x14ac:dyDescent="0.25">
      <c r="Z1789" s="10"/>
    </row>
    <row r="1790" spans="26:26" x14ac:dyDescent="0.25">
      <c r="Z1790" s="10"/>
    </row>
    <row r="1791" spans="26:26" x14ac:dyDescent="0.25">
      <c r="Z1791" s="10"/>
    </row>
    <row r="1792" spans="26:26" x14ac:dyDescent="0.25">
      <c r="Z1792" s="10"/>
    </row>
    <row r="1793" spans="26:26" x14ac:dyDescent="0.25">
      <c r="Z1793" s="10"/>
    </row>
    <row r="1794" spans="26:26" x14ac:dyDescent="0.25">
      <c r="Z1794" s="10"/>
    </row>
    <row r="1795" spans="26:26" x14ac:dyDescent="0.25">
      <c r="Z1795" s="10"/>
    </row>
    <row r="1796" spans="26:26" x14ac:dyDescent="0.25">
      <c r="Z1796" s="10"/>
    </row>
    <row r="1797" spans="26:26" x14ac:dyDescent="0.25">
      <c r="Z1797" s="10"/>
    </row>
    <row r="1798" spans="26:26" x14ac:dyDescent="0.25">
      <c r="Z1798" s="10"/>
    </row>
    <row r="1799" spans="26:26" x14ac:dyDescent="0.25">
      <c r="Z1799" s="10"/>
    </row>
    <row r="1800" spans="26:26" x14ac:dyDescent="0.25">
      <c r="Z1800" s="10"/>
    </row>
    <row r="1801" spans="26:26" x14ac:dyDescent="0.25">
      <c r="Z1801" s="10"/>
    </row>
    <row r="1802" spans="26:26" x14ac:dyDescent="0.25">
      <c r="Z1802" s="10"/>
    </row>
    <row r="1803" spans="26:26" x14ac:dyDescent="0.25">
      <c r="Z1803" s="10"/>
    </row>
    <row r="1804" spans="26:26" x14ac:dyDescent="0.25">
      <c r="Z1804" s="10"/>
    </row>
    <row r="1805" spans="26:26" x14ac:dyDescent="0.25">
      <c r="Z1805" s="10"/>
    </row>
    <row r="1806" spans="26:26" x14ac:dyDescent="0.25">
      <c r="Z1806" s="10"/>
    </row>
    <row r="1807" spans="26:26" x14ac:dyDescent="0.25">
      <c r="Z1807" s="10"/>
    </row>
    <row r="1808" spans="26:26" x14ac:dyDescent="0.25">
      <c r="Z1808" s="10"/>
    </row>
    <row r="1809" spans="26:26" x14ac:dyDescent="0.25">
      <c r="Z1809" s="10"/>
    </row>
    <row r="1810" spans="26:26" x14ac:dyDescent="0.25">
      <c r="Z1810" s="10"/>
    </row>
    <row r="1811" spans="26:26" x14ac:dyDescent="0.25">
      <c r="Z1811" s="10"/>
    </row>
    <row r="1812" spans="26:26" x14ac:dyDescent="0.25">
      <c r="Z1812" s="10"/>
    </row>
    <row r="1813" spans="26:26" x14ac:dyDescent="0.25">
      <c r="Z1813" s="10"/>
    </row>
    <row r="1814" spans="26:26" x14ac:dyDescent="0.25">
      <c r="Z1814" s="10"/>
    </row>
    <row r="1815" spans="26:26" x14ac:dyDescent="0.25">
      <c r="Z1815" s="10"/>
    </row>
    <row r="1816" spans="26:26" x14ac:dyDescent="0.25">
      <c r="Z1816" s="10"/>
    </row>
    <row r="1817" spans="26:26" x14ac:dyDescent="0.25">
      <c r="Z1817" s="10"/>
    </row>
    <row r="1818" spans="26:26" x14ac:dyDescent="0.25">
      <c r="Z1818" s="10"/>
    </row>
    <row r="1819" spans="26:26" x14ac:dyDescent="0.25">
      <c r="Z1819" s="10"/>
    </row>
    <row r="1820" spans="26:26" x14ac:dyDescent="0.25">
      <c r="Z1820" s="10"/>
    </row>
    <row r="1821" spans="26:26" x14ac:dyDescent="0.25">
      <c r="Z1821" s="10"/>
    </row>
    <row r="1822" spans="26:26" x14ac:dyDescent="0.25">
      <c r="Z1822" s="10"/>
    </row>
    <row r="1823" spans="26:26" x14ac:dyDescent="0.25">
      <c r="Z1823" s="10"/>
    </row>
    <row r="1824" spans="26:26" x14ac:dyDescent="0.25">
      <c r="Z1824" s="10"/>
    </row>
    <row r="1825" spans="26:26" x14ac:dyDescent="0.25">
      <c r="Z1825" s="10"/>
    </row>
    <row r="1826" spans="26:26" x14ac:dyDescent="0.25">
      <c r="Z1826" s="10"/>
    </row>
    <row r="1827" spans="26:26" x14ac:dyDescent="0.25">
      <c r="Z1827" s="10"/>
    </row>
    <row r="1828" spans="26:26" x14ac:dyDescent="0.25">
      <c r="Z1828" s="10"/>
    </row>
    <row r="1829" spans="26:26" x14ac:dyDescent="0.25">
      <c r="Z1829" s="10"/>
    </row>
    <row r="1830" spans="26:26" x14ac:dyDescent="0.25">
      <c r="Z1830" s="10"/>
    </row>
    <row r="1831" spans="26:26" x14ac:dyDescent="0.25">
      <c r="Z1831" s="10"/>
    </row>
    <row r="1832" spans="26:26" x14ac:dyDescent="0.25">
      <c r="Z1832" s="10"/>
    </row>
    <row r="1833" spans="26:26" x14ac:dyDescent="0.25">
      <c r="Z1833" s="10"/>
    </row>
    <row r="1834" spans="26:26" x14ac:dyDescent="0.25">
      <c r="Z1834" s="10"/>
    </row>
    <row r="1835" spans="26:26" x14ac:dyDescent="0.25">
      <c r="Z1835" s="10"/>
    </row>
    <row r="1836" spans="26:26" x14ac:dyDescent="0.25">
      <c r="Z1836" s="10"/>
    </row>
    <row r="1837" spans="26:26" x14ac:dyDescent="0.25">
      <c r="Z1837" s="10"/>
    </row>
    <row r="1838" spans="26:26" x14ac:dyDescent="0.25">
      <c r="Z1838" s="10"/>
    </row>
    <row r="1839" spans="26:26" x14ac:dyDescent="0.25">
      <c r="Z1839" s="10"/>
    </row>
    <row r="1840" spans="26:26" x14ac:dyDescent="0.25">
      <c r="Z1840" s="10"/>
    </row>
    <row r="1841" spans="26:26" x14ac:dyDescent="0.25">
      <c r="Z1841" s="10"/>
    </row>
    <row r="1842" spans="26:26" x14ac:dyDescent="0.25">
      <c r="Z1842" s="10"/>
    </row>
    <row r="1843" spans="26:26" x14ac:dyDescent="0.25">
      <c r="Z1843" s="10"/>
    </row>
    <row r="1844" spans="26:26" x14ac:dyDescent="0.25">
      <c r="Z1844" s="10"/>
    </row>
    <row r="1845" spans="26:26" x14ac:dyDescent="0.25">
      <c r="Z1845" s="10"/>
    </row>
    <row r="1846" spans="26:26" x14ac:dyDescent="0.25">
      <c r="Z1846" s="10"/>
    </row>
    <row r="1847" spans="26:26" x14ac:dyDescent="0.25">
      <c r="Z1847" s="10"/>
    </row>
    <row r="1848" spans="26:26" x14ac:dyDescent="0.25">
      <c r="Z1848" s="10"/>
    </row>
    <row r="1849" spans="26:26" x14ac:dyDescent="0.25">
      <c r="Z1849" s="10"/>
    </row>
    <row r="1850" spans="26:26" x14ac:dyDescent="0.25">
      <c r="Z1850" s="10"/>
    </row>
    <row r="1851" spans="26:26" x14ac:dyDescent="0.25">
      <c r="Z1851" s="10"/>
    </row>
    <row r="1852" spans="26:26" x14ac:dyDescent="0.25">
      <c r="Z1852" s="10"/>
    </row>
    <row r="1853" spans="26:26" x14ac:dyDescent="0.25">
      <c r="Z1853" s="10"/>
    </row>
    <row r="1854" spans="26:26" x14ac:dyDescent="0.25">
      <c r="Z1854" s="10"/>
    </row>
    <row r="1855" spans="26:26" x14ac:dyDescent="0.25">
      <c r="Z1855" s="10"/>
    </row>
    <row r="1856" spans="26:26" x14ac:dyDescent="0.25">
      <c r="Z1856" s="10"/>
    </row>
    <row r="1857" spans="26:26" x14ac:dyDescent="0.25">
      <c r="Z1857" s="10"/>
    </row>
    <row r="1858" spans="26:26" x14ac:dyDescent="0.25">
      <c r="Z1858" s="10"/>
    </row>
    <row r="1859" spans="26:26" x14ac:dyDescent="0.25">
      <c r="Z1859" s="10"/>
    </row>
    <row r="1860" spans="26:26" x14ac:dyDescent="0.25">
      <c r="Z1860" s="10"/>
    </row>
    <row r="1861" spans="26:26" x14ac:dyDescent="0.25">
      <c r="Z1861" s="10"/>
    </row>
    <row r="1862" spans="26:26" x14ac:dyDescent="0.25">
      <c r="Z1862" s="10"/>
    </row>
    <row r="1863" spans="26:26" x14ac:dyDescent="0.25">
      <c r="Z1863" s="10"/>
    </row>
    <row r="1864" spans="26:26" x14ac:dyDescent="0.25">
      <c r="Z1864" s="10"/>
    </row>
    <row r="1865" spans="26:26" x14ac:dyDescent="0.25">
      <c r="Z1865" s="10"/>
    </row>
    <row r="1866" spans="26:26" x14ac:dyDescent="0.25">
      <c r="Z1866" s="10"/>
    </row>
    <row r="1867" spans="26:26" x14ac:dyDescent="0.25">
      <c r="Z1867" s="10"/>
    </row>
    <row r="1868" spans="26:26" x14ac:dyDescent="0.25">
      <c r="Z1868" s="10"/>
    </row>
    <row r="1869" spans="26:26" x14ac:dyDescent="0.25">
      <c r="Z1869" s="10"/>
    </row>
    <row r="1870" spans="26:26" x14ac:dyDescent="0.25">
      <c r="Z1870" s="10"/>
    </row>
    <row r="1871" spans="26:26" x14ac:dyDescent="0.25">
      <c r="Z1871" s="10"/>
    </row>
    <row r="1872" spans="26:26" x14ac:dyDescent="0.25">
      <c r="Z1872" s="10"/>
    </row>
    <row r="1873" spans="26:26" x14ac:dyDescent="0.25">
      <c r="Z1873" s="10"/>
    </row>
    <row r="1874" spans="26:26" x14ac:dyDescent="0.25">
      <c r="Z1874" s="10"/>
    </row>
    <row r="1875" spans="26:26" x14ac:dyDescent="0.25">
      <c r="Z1875" s="10"/>
    </row>
    <row r="1876" spans="26:26" x14ac:dyDescent="0.25">
      <c r="Z1876" s="10"/>
    </row>
    <row r="1877" spans="26:26" x14ac:dyDescent="0.25">
      <c r="Z1877" s="10"/>
    </row>
    <row r="1878" spans="26:26" x14ac:dyDescent="0.25">
      <c r="Z1878" s="10"/>
    </row>
    <row r="1879" spans="26:26" x14ac:dyDescent="0.25">
      <c r="Z1879" s="10"/>
    </row>
    <row r="1880" spans="26:26" x14ac:dyDescent="0.25">
      <c r="Z1880" s="10"/>
    </row>
    <row r="1881" spans="26:26" x14ac:dyDescent="0.25">
      <c r="Z1881" s="10"/>
    </row>
    <row r="1882" spans="26:26" x14ac:dyDescent="0.25">
      <c r="Z1882" s="10"/>
    </row>
    <row r="1883" spans="26:26" x14ac:dyDescent="0.25">
      <c r="Z1883" s="10"/>
    </row>
    <row r="1884" spans="26:26" x14ac:dyDescent="0.25">
      <c r="Z1884" s="10"/>
    </row>
    <row r="1885" spans="26:26" x14ac:dyDescent="0.25">
      <c r="Z1885" s="10"/>
    </row>
    <row r="1886" spans="26:26" x14ac:dyDescent="0.25">
      <c r="Z1886" s="10"/>
    </row>
    <row r="1887" spans="26:26" x14ac:dyDescent="0.25">
      <c r="Z1887" s="10"/>
    </row>
    <row r="1888" spans="26:26" x14ac:dyDescent="0.25">
      <c r="Z1888" s="10"/>
    </row>
    <row r="1889" spans="26:26" x14ac:dyDescent="0.25">
      <c r="Z1889" s="10"/>
    </row>
    <row r="1890" spans="26:26" x14ac:dyDescent="0.25">
      <c r="Z1890" s="10"/>
    </row>
    <row r="1891" spans="26:26" x14ac:dyDescent="0.25">
      <c r="Z1891" s="10"/>
    </row>
    <row r="1892" spans="26:26" x14ac:dyDescent="0.25">
      <c r="Z1892" s="10"/>
    </row>
    <row r="1893" spans="26:26" x14ac:dyDescent="0.25">
      <c r="Z1893" s="10"/>
    </row>
    <row r="1894" spans="26:26" x14ac:dyDescent="0.25">
      <c r="Z1894" s="10"/>
    </row>
    <row r="1895" spans="26:26" x14ac:dyDescent="0.25">
      <c r="Z1895" s="10"/>
    </row>
    <row r="1896" spans="26:26" x14ac:dyDescent="0.25">
      <c r="Z1896" s="10"/>
    </row>
    <row r="1897" spans="26:26" x14ac:dyDescent="0.25">
      <c r="Z1897" s="10"/>
    </row>
    <row r="1898" spans="26:26" x14ac:dyDescent="0.25">
      <c r="Z1898" s="10"/>
    </row>
    <row r="1899" spans="26:26" x14ac:dyDescent="0.25">
      <c r="Z1899" s="10"/>
    </row>
    <row r="1900" spans="26:26" x14ac:dyDescent="0.25">
      <c r="Z1900" s="10"/>
    </row>
    <row r="1901" spans="26:26" x14ac:dyDescent="0.25">
      <c r="Z1901" s="10"/>
    </row>
    <row r="1902" spans="26:26" x14ac:dyDescent="0.25">
      <c r="Z1902" s="10"/>
    </row>
    <row r="1903" spans="26:26" x14ac:dyDescent="0.25">
      <c r="Z1903" s="10"/>
    </row>
    <row r="1904" spans="26:26" x14ac:dyDescent="0.25">
      <c r="Z1904" s="10"/>
    </row>
    <row r="1905" spans="26:26" x14ac:dyDescent="0.25">
      <c r="Z1905" s="10"/>
    </row>
    <row r="1906" spans="26:26" x14ac:dyDescent="0.25">
      <c r="Z1906" s="10"/>
    </row>
    <row r="1907" spans="26:26" x14ac:dyDescent="0.25">
      <c r="Z1907" s="10"/>
    </row>
    <row r="1908" spans="26:26" x14ac:dyDescent="0.25">
      <c r="Z1908" s="10"/>
    </row>
    <row r="1909" spans="26:26" x14ac:dyDescent="0.25">
      <c r="Z1909" s="10"/>
    </row>
    <row r="1910" spans="26:26" x14ac:dyDescent="0.25">
      <c r="Z1910" s="10"/>
    </row>
    <row r="1911" spans="26:26" x14ac:dyDescent="0.25">
      <c r="Z1911" s="10"/>
    </row>
    <row r="1912" spans="26:26" x14ac:dyDescent="0.25">
      <c r="Z1912" s="10"/>
    </row>
    <row r="1913" spans="26:26" x14ac:dyDescent="0.25">
      <c r="Z1913" s="10"/>
    </row>
    <row r="1914" spans="26:26" x14ac:dyDescent="0.25">
      <c r="Z1914" s="10"/>
    </row>
    <row r="1915" spans="26:26" x14ac:dyDescent="0.25">
      <c r="Z1915" s="10"/>
    </row>
    <row r="1916" spans="26:26" x14ac:dyDescent="0.25">
      <c r="Z1916" s="10"/>
    </row>
    <row r="1917" spans="26:26" x14ac:dyDescent="0.25">
      <c r="Z1917" s="10"/>
    </row>
    <row r="1918" spans="26:26" x14ac:dyDescent="0.25">
      <c r="Z1918" s="10"/>
    </row>
    <row r="1919" spans="26:26" x14ac:dyDescent="0.25">
      <c r="Z1919" s="10"/>
    </row>
    <row r="1920" spans="26:26" x14ac:dyDescent="0.25">
      <c r="Z1920" s="10"/>
    </row>
    <row r="1921" spans="26:26" x14ac:dyDescent="0.25">
      <c r="Z1921" s="10"/>
    </row>
    <row r="1922" spans="26:26" x14ac:dyDescent="0.25">
      <c r="Z1922" s="10"/>
    </row>
    <row r="1923" spans="26:26" x14ac:dyDescent="0.25">
      <c r="Z1923" s="10"/>
    </row>
    <row r="1924" spans="26:26" x14ac:dyDescent="0.25">
      <c r="Z1924" s="10"/>
    </row>
    <row r="1925" spans="26:26" x14ac:dyDescent="0.25">
      <c r="Z1925" s="10"/>
    </row>
    <row r="1926" spans="26:26" x14ac:dyDescent="0.25">
      <c r="Z1926" s="10"/>
    </row>
    <row r="1927" spans="26:26" x14ac:dyDescent="0.25">
      <c r="Z1927" s="10"/>
    </row>
    <row r="1928" spans="26:26" x14ac:dyDescent="0.25">
      <c r="Z1928" s="10"/>
    </row>
    <row r="1929" spans="26:26" x14ac:dyDescent="0.25">
      <c r="Z1929" s="10"/>
    </row>
    <row r="1930" spans="26:26" x14ac:dyDescent="0.25">
      <c r="Z1930" s="10"/>
    </row>
    <row r="1931" spans="26:26" x14ac:dyDescent="0.25">
      <c r="Z1931" s="10"/>
    </row>
    <row r="1932" spans="26:26" x14ac:dyDescent="0.25">
      <c r="Z1932" s="10"/>
    </row>
    <row r="1933" spans="26:26" x14ac:dyDescent="0.25">
      <c r="Z1933" s="10"/>
    </row>
    <row r="1934" spans="26:26" x14ac:dyDescent="0.25">
      <c r="Z1934" s="10"/>
    </row>
    <row r="1935" spans="26:26" x14ac:dyDescent="0.25">
      <c r="Z1935" s="10"/>
    </row>
    <row r="1936" spans="26:26" x14ac:dyDescent="0.25">
      <c r="Z1936" s="10"/>
    </row>
    <row r="1937" spans="26:26" x14ac:dyDescent="0.25">
      <c r="Z1937" s="10"/>
    </row>
    <row r="1938" spans="26:26" x14ac:dyDescent="0.25">
      <c r="Z1938" s="10"/>
    </row>
    <row r="1939" spans="26:26" x14ac:dyDescent="0.25">
      <c r="Z1939" s="10"/>
    </row>
    <row r="1940" spans="26:26" x14ac:dyDescent="0.25">
      <c r="Z1940" s="10"/>
    </row>
    <row r="1941" spans="26:26" x14ac:dyDescent="0.25">
      <c r="Z1941" s="10"/>
    </row>
    <row r="1942" spans="26:26" x14ac:dyDescent="0.25">
      <c r="Z1942" s="10"/>
    </row>
    <row r="1943" spans="26:26" x14ac:dyDescent="0.25">
      <c r="Z1943" s="10"/>
    </row>
    <row r="1944" spans="26:26" x14ac:dyDescent="0.25">
      <c r="Z1944" s="10"/>
    </row>
    <row r="1945" spans="26:26" x14ac:dyDescent="0.25">
      <c r="Z1945" s="10"/>
    </row>
    <row r="1946" spans="26:26" x14ac:dyDescent="0.25">
      <c r="Z1946" s="10"/>
    </row>
    <row r="1947" spans="26:26" x14ac:dyDescent="0.25">
      <c r="Z1947" s="10"/>
    </row>
    <row r="1948" spans="26:26" x14ac:dyDescent="0.25">
      <c r="Z1948" s="10"/>
    </row>
    <row r="1949" spans="26:26" x14ac:dyDescent="0.25">
      <c r="Z1949" s="10"/>
    </row>
    <row r="1950" spans="26:26" x14ac:dyDescent="0.25">
      <c r="Z1950" s="10"/>
    </row>
    <row r="1951" spans="26:26" x14ac:dyDescent="0.25">
      <c r="Z1951" s="10"/>
    </row>
    <row r="1952" spans="26:26" x14ac:dyDescent="0.25">
      <c r="Z1952" s="10"/>
    </row>
    <row r="1953" spans="26:26" x14ac:dyDescent="0.25">
      <c r="Z1953" s="10"/>
    </row>
    <row r="1954" spans="26:26" x14ac:dyDescent="0.25">
      <c r="Z1954" s="10"/>
    </row>
    <row r="1955" spans="26:26" x14ac:dyDescent="0.25">
      <c r="Z1955" s="10"/>
    </row>
    <row r="1956" spans="26:26" x14ac:dyDescent="0.25">
      <c r="Z1956" s="10"/>
    </row>
    <row r="1957" spans="26:26" x14ac:dyDescent="0.25">
      <c r="Z1957" s="10"/>
    </row>
    <row r="1958" spans="26:26" x14ac:dyDescent="0.25">
      <c r="Z1958" s="10"/>
    </row>
    <row r="1959" spans="26:26" x14ac:dyDescent="0.25">
      <c r="Z1959" s="10"/>
    </row>
    <row r="1960" spans="26:26" x14ac:dyDescent="0.25">
      <c r="Z1960" s="10"/>
    </row>
    <row r="1961" spans="26:26" x14ac:dyDescent="0.25">
      <c r="Z1961" s="10"/>
    </row>
    <row r="1962" spans="26:26" x14ac:dyDescent="0.25">
      <c r="Z1962" s="10"/>
    </row>
    <row r="1963" spans="26:26" x14ac:dyDescent="0.25">
      <c r="Z1963" s="10"/>
    </row>
    <row r="1964" spans="26:26" x14ac:dyDescent="0.25">
      <c r="Z1964" s="10"/>
    </row>
    <row r="1965" spans="26:26" x14ac:dyDescent="0.25">
      <c r="Z1965" s="10"/>
    </row>
    <row r="1966" spans="26:26" x14ac:dyDescent="0.25">
      <c r="Z1966" s="10"/>
    </row>
    <row r="1967" spans="26:26" x14ac:dyDescent="0.25">
      <c r="Z1967" s="10"/>
    </row>
    <row r="1968" spans="26:26" x14ac:dyDescent="0.25">
      <c r="Z1968" s="10"/>
    </row>
    <row r="1969" spans="26:26" x14ac:dyDescent="0.25">
      <c r="Z1969" s="10"/>
    </row>
    <row r="1970" spans="26:26" x14ac:dyDescent="0.25">
      <c r="Z1970" s="10"/>
    </row>
    <row r="1971" spans="26:26" x14ac:dyDescent="0.25">
      <c r="Z1971" s="10"/>
    </row>
    <row r="1972" spans="26:26" x14ac:dyDescent="0.25">
      <c r="Z1972" s="10"/>
    </row>
    <row r="1973" spans="26:26" x14ac:dyDescent="0.25">
      <c r="Z1973" s="10"/>
    </row>
    <row r="1974" spans="26:26" x14ac:dyDescent="0.25">
      <c r="Z1974" s="10"/>
    </row>
    <row r="1975" spans="26:26" x14ac:dyDescent="0.25">
      <c r="Z1975" s="10"/>
    </row>
    <row r="1976" spans="26:26" x14ac:dyDescent="0.25">
      <c r="Z1976" s="10"/>
    </row>
    <row r="1977" spans="26:26" x14ac:dyDescent="0.25">
      <c r="Z1977" s="10"/>
    </row>
    <row r="1978" spans="26:26" x14ac:dyDescent="0.25">
      <c r="Z1978" s="10"/>
    </row>
    <row r="1979" spans="26:26" x14ac:dyDescent="0.25">
      <c r="Z1979" s="10"/>
    </row>
    <row r="1980" spans="26:26" x14ac:dyDescent="0.25">
      <c r="Z1980" s="10"/>
    </row>
    <row r="1981" spans="26:26" x14ac:dyDescent="0.25">
      <c r="Z1981" s="10"/>
    </row>
    <row r="1982" spans="26:26" x14ac:dyDescent="0.25">
      <c r="Z1982" s="10"/>
    </row>
    <row r="1983" spans="26:26" x14ac:dyDescent="0.25">
      <c r="Z1983" s="10"/>
    </row>
    <row r="1984" spans="26:26" x14ac:dyDescent="0.25">
      <c r="Z1984" s="10"/>
    </row>
    <row r="1985" spans="26:26" x14ac:dyDescent="0.25">
      <c r="Z1985" s="10"/>
    </row>
    <row r="1986" spans="26:26" x14ac:dyDescent="0.25">
      <c r="Z1986" s="10"/>
    </row>
    <row r="1987" spans="26:26" x14ac:dyDescent="0.25">
      <c r="Z1987" s="10"/>
    </row>
    <row r="1988" spans="26:26" x14ac:dyDescent="0.25">
      <c r="Z1988" s="10"/>
    </row>
    <row r="1989" spans="26:26" x14ac:dyDescent="0.25">
      <c r="Z1989" s="10"/>
    </row>
    <row r="1990" spans="26:26" x14ac:dyDescent="0.25">
      <c r="Z1990" s="10"/>
    </row>
    <row r="1991" spans="26:26" x14ac:dyDescent="0.25">
      <c r="Z1991" s="10"/>
    </row>
    <row r="1992" spans="26:26" x14ac:dyDescent="0.25">
      <c r="Z1992" s="10"/>
    </row>
    <row r="1993" spans="26:26" x14ac:dyDescent="0.25">
      <c r="Z1993" s="10"/>
    </row>
    <row r="1994" spans="26:26" x14ac:dyDescent="0.25">
      <c r="Z1994" s="10"/>
    </row>
    <row r="1995" spans="26:26" x14ac:dyDescent="0.25">
      <c r="Z1995" s="10"/>
    </row>
    <row r="1996" spans="26:26" x14ac:dyDescent="0.25">
      <c r="Z1996" s="10"/>
    </row>
    <row r="1997" spans="26:26" x14ac:dyDescent="0.25">
      <c r="Z1997" s="10"/>
    </row>
    <row r="1998" spans="26:26" x14ac:dyDescent="0.25">
      <c r="Z1998" s="10"/>
    </row>
    <row r="1999" spans="26:26" x14ac:dyDescent="0.25">
      <c r="Z1999" s="10"/>
    </row>
    <row r="2000" spans="26:26" x14ac:dyDescent="0.25">
      <c r="Z2000" s="10"/>
    </row>
    <row r="2001" spans="26:26" x14ac:dyDescent="0.25">
      <c r="Z2001" s="10"/>
    </row>
    <row r="2002" spans="26:26" x14ac:dyDescent="0.25">
      <c r="Z2002" s="10"/>
    </row>
    <row r="2003" spans="26:26" x14ac:dyDescent="0.25">
      <c r="Z2003" s="10"/>
    </row>
    <row r="2004" spans="26:26" x14ac:dyDescent="0.25">
      <c r="Z2004" s="10"/>
    </row>
    <row r="2005" spans="26:26" x14ac:dyDescent="0.25">
      <c r="Z2005" s="10"/>
    </row>
    <row r="2006" spans="26:26" x14ac:dyDescent="0.25">
      <c r="Z2006" s="10"/>
    </row>
    <row r="2007" spans="26:26" x14ac:dyDescent="0.25">
      <c r="Z2007" s="10"/>
    </row>
    <row r="2008" spans="26:26" x14ac:dyDescent="0.25">
      <c r="Z2008" s="10"/>
    </row>
    <row r="2009" spans="26:26" x14ac:dyDescent="0.25">
      <c r="Z2009" s="10"/>
    </row>
    <row r="2010" spans="26:26" x14ac:dyDescent="0.25">
      <c r="Z2010" s="10"/>
    </row>
    <row r="2011" spans="26:26" x14ac:dyDescent="0.25">
      <c r="Z2011" s="10"/>
    </row>
    <row r="2012" spans="26:26" x14ac:dyDescent="0.25">
      <c r="Z2012" s="10"/>
    </row>
    <row r="2013" spans="26:26" x14ac:dyDescent="0.25">
      <c r="Z2013" s="10"/>
    </row>
    <row r="2014" spans="26:26" x14ac:dyDescent="0.25">
      <c r="Z2014" s="10"/>
    </row>
    <row r="2015" spans="26:26" x14ac:dyDescent="0.25">
      <c r="Z2015" s="10"/>
    </row>
    <row r="2016" spans="26:26" x14ac:dyDescent="0.25">
      <c r="Z2016" s="10"/>
    </row>
    <row r="2017" spans="26:26" x14ac:dyDescent="0.25">
      <c r="Z2017" s="10"/>
    </row>
    <row r="2018" spans="26:26" x14ac:dyDescent="0.25">
      <c r="Z2018" s="10"/>
    </row>
    <row r="2019" spans="26:26" x14ac:dyDescent="0.25">
      <c r="Z2019" s="10"/>
    </row>
    <row r="2020" spans="26:26" x14ac:dyDescent="0.25">
      <c r="Z2020" s="10"/>
    </row>
    <row r="2021" spans="26:26" x14ac:dyDescent="0.25">
      <c r="Z2021" s="10"/>
    </row>
    <row r="2022" spans="26:26" x14ac:dyDescent="0.25">
      <c r="Z2022" s="10"/>
    </row>
    <row r="2023" spans="26:26" x14ac:dyDescent="0.25">
      <c r="Z2023" s="10"/>
    </row>
    <row r="2024" spans="26:26" x14ac:dyDescent="0.25">
      <c r="Z2024" s="10"/>
    </row>
    <row r="2025" spans="26:26" x14ac:dyDescent="0.25">
      <c r="Z2025" s="10"/>
    </row>
    <row r="2026" spans="26:26" x14ac:dyDescent="0.25">
      <c r="Z2026" s="10"/>
    </row>
    <row r="2027" spans="26:26" x14ac:dyDescent="0.25">
      <c r="Z2027" s="10"/>
    </row>
    <row r="2028" spans="26:26" x14ac:dyDescent="0.25">
      <c r="Z2028" s="10"/>
    </row>
    <row r="2029" spans="26:26" x14ac:dyDescent="0.25">
      <c r="Z2029" s="10"/>
    </row>
    <row r="2030" spans="26:26" x14ac:dyDescent="0.25">
      <c r="Z2030" s="10"/>
    </row>
    <row r="2031" spans="26:26" x14ac:dyDescent="0.25">
      <c r="Z2031" s="10"/>
    </row>
    <row r="2032" spans="26:26" x14ac:dyDescent="0.25">
      <c r="Z2032" s="10"/>
    </row>
    <row r="2033" spans="26:26" x14ac:dyDescent="0.25">
      <c r="Z2033" s="10"/>
    </row>
    <row r="2034" spans="26:26" x14ac:dyDescent="0.25">
      <c r="Z2034" s="10"/>
    </row>
    <row r="2035" spans="26:26" x14ac:dyDescent="0.25">
      <c r="Z2035" s="10"/>
    </row>
    <row r="2036" spans="26:26" x14ac:dyDescent="0.25">
      <c r="Z2036" s="10"/>
    </row>
    <row r="2037" spans="26:26" x14ac:dyDescent="0.25">
      <c r="Z2037" s="10"/>
    </row>
    <row r="2038" spans="26:26" x14ac:dyDescent="0.25">
      <c r="Z2038" s="10"/>
    </row>
    <row r="2039" spans="26:26" x14ac:dyDescent="0.25">
      <c r="Z2039" s="10"/>
    </row>
    <row r="2040" spans="26:26" x14ac:dyDescent="0.25">
      <c r="Z2040" s="10"/>
    </row>
    <row r="2041" spans="26:26" x14ac:dyDescent="0.25">
      <c r="Z2041" s="10"/>
    </row>
    <row r="2042" spans="26:26" x14ac:dyDescent="0.25">
      <c r="Z2042" s="10"/>
    </row>
    <row r="2043" spans="26:26" x14ac:dyDescent="0.25">
      <c r="Z2043" s="10"/>
    </row>
    <row r="2044" spans="26:26" x14ac:dyDescent="0.25">
      <c r="Z2044" s="10"/>
    </row>
    <row r="2045" spans="26:26" x14ac:dyDescent="0.25">
      <c r="Z2045" s="10"/>
    </row>
    <row r="2046" spans="26:26" x14ac:dyDescent="0.25">
      <c r="Z2046" s="10"/>
    </row>
    <row r="2047" spans="26:26" x14ac:dyDescent="0.25">
      <c r="Z2047" s="10"/>
    </row>
    <row r="2048" spans="26:26" x14ac:dyDescent="0.25">
      <c r="Z2048" s="10"/>
    </row>
    <row r="2049" spans="26:26" x14ac:dyDescent="0.25">
      <c r="Z2049" s="10"/>
    </row>
    <row r="2050" spans="26:26" x14ac:dyDescent="0.25">
      <c r="Z2050" s="10"/>
    </row>
    <row r="2051" spans="26:26" x14ac:dyDescent="0.25">
      <c r="Z2051" s="10"/>
    </row>
    <row r="2052" spans="26:26" x14ac:dyDescent="0.25">
      <c r="Z2052" s="10"/>
    </row>
    <row r="2053" spans="26:26" x14ac:dyDescent="0.25">
      <c r="Z2053" s="10"/>
    </row>
    <row r="2054" spans="26:26" x14ac:dyDescent="0.25">
      <c r="Z2054" s="10"/>
    </row>
    <row r="2055" spans="26:26" x14ac:dyDescent="0.25">
      <c r="Z2055" s="10"/>
    </row>
    <row r="2056" spans="26:26" x14ac:dyDescent="0.25">
      <c r="Z2056" s="10"/>
    </row>
    <row r="2057" spans="26:26" x14ac:dyDescent="0.25">
      <c r="Z2057" s="10"/>
    </row>
    <row r="2058" spans="26:26" x14ac:dyDescent="0.25">
      <c r="Z2058" s="10"/>
    </row>
    <row r="2059" spans="26:26" x14ac:dyDescent="0.25">
      <c r="Z2059" s="10"/>
    </row>
    <row r="2060" spans="26:26" x14ac:dyDescent="0.25">
      <c r="Z2060" s="10"/>
    </row>
    <row r="2061" spans="26:26" x14ac:dyDescent="0.25">
      <c r="Z2061" s="10"/>
    </row>
    <row r="2062" spans="26:26" x14ac:dyDescent="0.25">
      <c r="Z2062" s="10"/>
    </row>
    <row r="2063" spans="26:26" x14ac:dyDescent="0.25">
      <c r="Z2063" s="10"/>
    </row>
    <row r="2064" spans="26:26" x14ac:dyDescent="0.25">
      <c r="Z2064" s="10"/>
    </row>
    <row r="2065" spans="26:26" x14ac:dyDescent="0.25">
      <c r="Z2065" s="10"/>
    </row>
    <row r="2066" spans="26:26" x14ac:dyDescent="0.25">
      <c r="Z2066" s="10"/>
    </row>
    <row r="2067" spans="26:26" x14ac:dyDescent="0.25">
      <c r="Z2067" s="10"/>
    </row>
    <row r="2068" spans="26:26" x14ac:dyDescent="0.25">
      <c r="Z2068" s="10"/>
    </row>
    <row r="2069" spans="26:26" x14ac:dyDescent="0.25">
      <c r="Z2069" s="10"/>
    </row>
    <row r="2070" spans="26:26" x14ac:dyDescent="0.25">
      <c r="Z2070" s="10"/>
    </row>
    <row r="2071" spans="26:26" x14ac:dyDescent="0.25">
      <c r="Z2071" s="10"/>
    </row>
    <row r="2072" spans="26:26" x14ac:dyDescent="0.25">
      <c r="Z2072" s="10"/>
    </row>
    <row r="2073" spans="26:26" x14ac:dyDescent="0.25">
      <c r="Z2073" s="10"/>
    </row>
    <row r="2074" spans="26:26" x14ac:dyDescent="0.25">
      <c r="Z2074" s="10"/>
    </row>
    <row r="2075" spans="26:26" x14ac:dyDescent="0.25">
      <c r="Z2075" s="10"/>
    </row>
    <row r="2076" spans="26:26" x14ac:dyDescent="0.25">
      <c r="Z2076" s="10"/>
    </row>
    <row r="2077" spans="26:26" x14ac:dyDescent="0.25">
      <c r="Z2077" s="10"/>
    </row>
    <row r="2078" spans="26:26" x14ac:dyDescent="0.25">
      <c r="Z2078" s="10"/>
    </row>
    <row r="2079" spans="26:26" x14ac:dyDescent="0.25">
      <c r="Z2079" s="10"/>
    </row>
    <row r="2080" spans="26:26" x14ac:dyDescent="0.25">
      <c r="Z2080" s="10"/>
    </row>
    <row r="2081" spans="26:26" x14ac:dyDescent="0.25">
      <c r="Z2081" s="10"/>
    </row>
    <row r="2082" spans="26:26" x14ac:dyDescent="0.25">
      <c r="Z2082" s="10"/>
    </row>
    <row r="2083" spans="26:26" x14ac:dyDescent="0.25">
      <c r="Z2083" s="10"/>
    </row>
    <row r="2084" spans="26:26" x14ac:dyDescent="0.25">
      <c r="Z2084" s="10"/>
    </row>
    <row r="2085" spans="26:26" x14ac:dyDescent="0.25">
      <c r="Z2085" s="10"/>
    </row>
    <row r="2086" spans="26:26" x14ac:dyDescent="0.25">
      <c r="Z2086" s="10"/>
    </row>
    <row r="2087" spans="26:26" x14ac:dyDescent="0.25">
      <c r="Z2087" s="10"/>
    </row>
    <row r="2088" spans="26:26" x14ac:dyDescent="0.25">
      <c r="Z2088" s="10"/>
    </row>
    <row r="2089" spans="26:26" x14ac:dyDescent="0.25">
      <c r="Z2089" s="10"/>
    </row>
    <row r="2090" spans="26:26" x14ac:dyDescent="0.25">
      <c r="Z2090" s="10"/>
    </row>
    <row r="2091" spans="26:26" x14ac:dyDescent="0.25">
      <c r="Z2091" s="10"/>
    </row>
    <row r="2092" spans="26:26" x14ac:dyDescent="0.25">
      <c r="Z2092" s="10"/>
    </row>
    <row r="2093" spans="26:26" x14ac:dyDescent="0.25">
      <c r="Z2093" s="10"/>
    </row>
    <row r="2094" spans="26:26" x14ac:dyDescent="0.25">
      <c r="Z2094" s="10"/>
    </row>
    <row r="2095" spans="26:26" x14ac:dyDescent="0.25">
      <c r="Z2095" s="10"/>
    </row>
    <row r="2096" spans="26:26" x14ac:dyDescent="0.25">
      <c r="Z2096" s="10"/>
    </row>
    <row r="2097" spans="26:26" x14ac:dyDescent="0.25">
      <c r="Z2097" s="10"/>
    </row>
    <row r="2098" spans="26:26" x14ac:dyDescent="0.25">
      <c r="Z2098" s="10"/>
    </row>
    <row r="2099" spans="26:26" x14ac:dyDescent="0.25">
      <c r="Z2099" s="10"/>
    </row>
    <row r="2100" spans="26:26" x14ac:dyDescent="0.25">
      <c r="Z2100" s="10"/>
    </row>
    <row r="2101" spans="26:26" x14ac:dyDescent="0.25">
      <c r="Z2101" s="10"/>
    </row>
    <row r="2102" spans="26:26" x14ac:dyDescent="0.25">
      <c r="Z2102" s="10"/>
    </row>
    <row r="2103" spans="26:26" x14ac:dyDescent="0.25">
      <c r="Z2103" s="10"/>
    </row>
    <row r="2104" spans="26:26" x14ac:dyDescent="0.25">
      <c r="Z2104" s="10"/>
    </row>
    <row r="2105" spans="26:26" x14ac:dyDescent="0.25">
      <c r="Z2105" s="10"/>
    </row>
    <row r="2106" spans="26:26" x14ac:dyDescent="0.25">
      <c r="Z2106" s="10"/>
    </row>
    <row r="2107" spans="26:26" x14ac:dyDescent="0.25">
      <c r="Z2107" s="10"/>
    </row>
    <row r="2108" spans="26:26" x14ac:dyDescent="0.25">
      <c r="Z2108" s="10"/>
    </row>
    <row r="2109" spans="26:26" x14ac:dyDescent="0.25">
      <c r="Z2109" s="10"/>
    </row>
    <row r="2110" spans="26:26" x14ac:dyDescent="0.25">
      <c r="Z2110" s="10"/>
    </row>
    <row r="2111" spans="26:26" x14ac:dyDescent="0.25">
      <c r="Z2111" s="10"/>
    </row>
    <row r="2112" spans="26:26" x14ac:dyDescent="0.25">
      <c r="Z2112" s="10"/>
    </row>
    <row r="2113" spans="26:26" x14ac:dyDescent="0.25">
      <c r="Z2113" s="10"/>
    </row>
    <row r="2114" spans="26:26" x14ac:dyDescent="0.25">
      <c r="Z2114" s="10"/>
    </row>
    <row r="2115" spans="26:26" x14ac:dyDescent="0.25">
      <c r="Z2115" s="10"/>
    </row>
    <row r="2116" spans="26:26" x14ac:dyDescent="0.25">
      <c r="Z2116" s="10"/>
    </row>
    <row r="2117" spans="26:26" x14ac:dyDescent="0.25">
      <c r="Z2117" s="10"/>
    </row>
    <row r="2118" spans="26:26" x14ac:dyDescent="0.25">
      <c r="Z2118" s="10"/>
    </row>
    <row r="2119" spans="26:26" x14ac:dyDescent="0.25">
      <c r="Z2119" s="10"/>
    </row>
    <row r="2120" spans="26:26" x14ac:dyDescent="0.25">
      <c r="Z2120" s="10"/>
    </row>
    <row r="2121" spans="26:26" x14ac:dyDescent="0.25">
      <c r="Z2121" s="10"/>
    </row>
    <row r="2122" spans="26:26" x14ac:dyDescent="0.25">
      <c r="Z2122" s="10"/>
    </row>
    <row r="2123" spans="26:26" x14ac:dyDescent="0.25">
      <c r="Z2123" s="10"/>
    </row>
    <row r="2124" spans="26:26" x14ac:dyDescent="0.25">
      <c r="Z2124" s="10"/>
    </row>
    <row r="2125" spans="26:26" x14ac:dyDescent="0.25">
      <c r="Z2125" s="10"/>
    </row>
    <row r="2126" spans="26:26" x14ac:dyDescent="0.25">
      <c r="Z2126" s="10"/>
    </row>
    <row r="2127" spans="26:26" x14ac:dyDescent="0.25">
      <c r="Z2127" s="10"/>
    </row>
    <row r="2128" spans="26:26" x14ac:dyDescent="0.25">
      <c r="Z2128" s="10"/>
    </row>
    <row r="2129" spans="26:26" x14ac:dyDescent="0.25">
      <c r="Z2129" s="10"/>
    </row>
    <row r="2130" spans="26:26" x14ac:dyDescent="0.25">
      <c r="Z2130" s="10"/>
    </row>
    <row r="2131" spans="26:26" x14ac:dyDescent="0.25">
      <c r="Z2131" s="10"/>
    </row>
    <row r="2132" spans="26:26" x14ac:dyDescent="0.25">
      <c r="Z2132" s="10"/>
    </row>
    <row r="2133" spans="26:26" x14ac:dyDescent="0.25">
      <c r="Z2133" s="10"/>
    </row>
    <row r="2134" spans="26:26" x14ac:dyDescent="0.25">
      <c r="Z2134" s="10"/>
    </row>
    <row r="2135" spans="26:26" x14ac:dyDescent="0.25">
      <c r="Z2135" s="10"/>
    </row>
    <row r="2136" spans="26:26" x14ac:dyDescent="0.25">
      <c r="Z2136" s="10"/>
    </row>
    <row r="2137" spans="26:26" x14ac:dyDescent="0.25">
      <c r="Z2137" s="10"/>
    </row>
    <row r="2138" spans="26:26" x14ac:dyDescent="0.25">
      <c r="Z2138" s="10"/>
    </row>
    <row r="2139" spans="26:26" x14ac:dyDescent="0.25">
      <c r="Z2139" s="10"/>
    </row>
    <row r="2140" spans="26:26" x14ac:dyDescent="0.25">
      <c r="Z2140" s="10"/>
    </row>
    <row r="2141" spans="26:26" x14ac:dyDescent="0.25">
      <c r="Z2141" s="10"/>
    </row>
    <row r="2142" spans="26:26" x14ac:dyDescent="0.25">
      <c r="Z2142" s="10"/>
    </row>
    <row r="2143" spans="26:26" x14ac:dyDescent="0.25">
      <c r="Z2143" s="10"/>
    </row>
    <row r="2144" spans="26:26" x14ac:dyDescent="0.25">
      <c r="Z2144" s="10"/>
    </row>
    <row r="2145" spans="26:26" x14ac:dyDescent="0.25">
      <c r="Z2145" s="10"/>
    </row>
    <row r="2146" spans="26:26" x14ac:dyDescent="0.25">
      <c r="Z2146" s="10"/>
    </row>
    <row r="2147" spans="26:26" x14ac:dyDescent="0.25">
      <c r="Z2147" s="10"/>
    </row>
    <row r="2148" spans="26:26" x14ac:dyDescent="0.25">
      <c r="Z2148" s="10"/>
    </row>
    <row r="2149" spans="26:26" x14ac:dyDescent="0.25">
      <c r="Z2149" s="10"/>
    </row>
    <row r="2150" spans="26:26" x14ac:dyDescent="0.25">
      <c r="Z2150" s="10"/>
    </row>
    <row r="2151" spans="26:26" x14ac:dyDescent="0.25">
      <c r="Z2151" s="10"/>
    </row>
    <row r="2152" spans="26:26" x14ac:dyDescent="0.25">
      <c r="Z2152" s="10"/>
    </row>
    <row r="2153" spans="26:26" x14ac:dyDescent="0.25">
      <c r="Z2153" s="10"/>
    </row>
    <row r="2154" spans="26:26" x14ac:dyDescent="0.25">
      <c r="Z2154" s="10"/>
    </row>
    <row r="2155" spans="26:26" x14ac:dyDescent="0.25">
      <c r="Z2155" s="10"/>
    </row>
    <row r="2156" spans="26:26" x14ac:dyDescent="0.25">
      <c r="Z2156" s="10"/>
    </row>
    <row r="2157" spans="26:26" x14ac:dyDescent="0.25">
      <c r="Z2157" s="10"/>
    </row>
    <row r="2158" spans="26:26" x14ac:dyDescent="0.25">
      <c r="Z2158" s="10"/>
    </row>
    <row r="2159" spans="26:26" x14ac:dyDescent="0.25">
      <c r="Z2159" s="10"/>
    </row>
    <row r="2160" spans="26:26" x14ac:dyDescent="0.25">
      <c r="Z2160" s="10"/>
    </row>
    <row r="2161" spans="26:26" x14ac:dyDescent="0.25">
      <c r="Z2161" s="10"/>
    </row>
    <row r="2162" spans="26:26" x14ac:dyDescent="0.25">
      <c r="Z2162" s="10"/>
    </row>
    <row r="2163" spans="26:26" x14ac:dyDescent="0.25">
      <c r="Z2163" s="10"/>
    </row>
    <row r="2164" spans="26:26" x14ac:dyDescent="0.25">
      <c r="Z2164" s="10"/>
    </row>
    <row r="2165" spans="26:26" x14ac:dyDescent="0.25">
      <c r="Z2165" s="10"/>
    </row>
    <row r="2166" spans="26:26" x14ac:dyDescent="0.25">
      <c r="Z2166" s="10"/>
    </row>
    <row r="2167" spans="26:26" x14ac:dyDescent="0.25">
      <c r="Z2167" s="10"/>
    </row>
    <row r="2168" spans="26:26" x14ac:dyDescent="0.25">
      <c r="Z2168" s="10"/>
    </row>
    <row r="2169" spans="26:26" x14ac:dyDescent="0.25">
      <c r="Z2169" s="10"/>
    </row>
    <row r="2170" spans="26:26" x14ac:dyDescent="0.25">
      <c r="Z2170" s="10"/>
    </row>
    <row r="2171" spans="26:26" x14ac:dyDescent="0.25">
      <c r="Z2171" s="10"/>
    </row>
    <row r="2172" spans="26:26" x14ac:dyDescent="0.25">
      <c r="Z2172" s="10"/>
    </row>
    <row r="2173" spans="26:26" x14ac:dyDescent="0.25">
      <c r="Z2173" s="10"/>
    </row>
    <row r="2174" spans="26:26" x14ac:dyDescent="0.25">
      <c r="Z2174" s="10"/>
    </row>
    <row r="2175" spans="26:26" x14ac:dyDescent="0.25">
      <c r="Z2175" s="10"/>
    </row>
    <row r="2176" spans="26:26" x14ac:dyDescent="0.25">
      <c r="Z2176" s="10"/>
    </row>
    <row r="2177" spans="26:26" x14ac:dyDescent="0.25">
      <c r="Z2177" s="10"/>
    </row>
    <row r="2178" spans="26:26" x14ac:dyDescent="0.25">
      <c r="Z2178" s="10"/>
    </row>
    <row r="2179" spans="26:26" x14ac:dyDescent="0.25">
      <c r="Z2179" s="10"/>
    </row>
    <row r="2180" spans="26:26" x14ac:dyDescent="0.25">
      <c r="Z2180" s="10"/>
    </row>
    <row r="2181" spans="26:26" x14ac:dyDescent="0.25">
      <c r="Z2181" s="10"/>
    </row>
    <row r="2182" spans="26:26" x14ac:dyDescent="0.25">
      <c r="Z2182" s="10"/>
    </row>
    <row r="2183" spans="26:26" x14ac:dyDescent="0.25">
      <c r="Z2183" s="10"/>
    </row>
    <row r="2184" spans="26:26" x14ac:dyDescent="0.25">
      <c r="Z2184" s="10"/>
    </row>
    <row r="2185" spans="26:26" x14ac:dyDescent="0.25">
      <c r="Z2185" s="10"/>
    </row>
    <row r="2186" spans="26:26" x14ac:dyDescent="0.25">
      <c r="Z2186" s="10"/>
    </row>
    <row r="2187" spans="26:26" x14ac:dyDescent="0.25">
      <c r="Z2187" s="10"/>
    </row>
    <row r="2188" spans="26:26" x14ac:dyDescent="0.25">
      <c r="Z2188" s="10"/>
    </row>
    <row r="2189" spans="26:26" x14ac:dyDescent="0.25">
      <c r="Z2189" s="10"/>
    </row>
    <row r="2190" spans="26:26" x14ac:dyDescent="0.25">
      <c r="Z2190" s="10"/>
    </row>
    <row r="2191" spans="26:26" x14ac:dyDescent="0.25">
      <c r="Z2191" s="10"/>
    </row>
    <row r="2192" spans="26:26" x14ac:dyDescent="0.25">
      <c r="Z2192" s="10"/>
    </row>
    <row r="2193" spans="26:26" x14ac:dyDescent="0.25">
      <c r="Z2193" s="10"/>
    </row>
    <row r="2194" spans="26:26" x14ac:dyDescent="0.25">
      <c r="Z2194" s="10"/>
    </row>
    <row r="2195" spans="26:26" x14ac:dyDescent="0.25">
      <c r="Z2195" s="10"/>
    </row>
    <row r="2196" spans="26:26" x14ac:dyDescent="0.25">
      <c r="Z2196" s="10"/>
    </row>
    <row r="2197" spans="26:26" x14ac:dyDescent="0.25">
      <c r="Z2197" s="10"/>
    </row>
    <row r="2198" spans="26:26" x14ac:dyDescent="0.25">
      <c r="Z2198" s="10"/>
    </row>
    <row r="2199" spans="26:26" x14ac:dyDescent="0.25">
      <c r="Z2199" s="10"/>
    </row>
    <row r="2200" spans="26:26" x14ac:dyDescent="0.25">
      <c r="Z2200" s="10"/>
    </row>
    <row r="2201" spans="26:26" x14ac:dyDescent="0.25">
      <c r="Z2201" s="10"/>
    </row>
    <row r="2202" spans="26:26" x14ac:dyDescent="0.25">
      <c r="Z2202" s="10"/>
    </row>
    <row r="2203" spans="26:26" x14ac:dyDescent="0.25">
      <c r="Z2203" s="10"/>
    </row>
    <row r="2204" spans="26:26" x14ac:dyDescent="0.25">
      <c r="Z2204" s="10"/>
    </row>
    <row r="2205" spans="26:26" x14ac:dyDescent="0.25">
      <c r="Z2205" s="10"/>
    </row>
    <row r="2206" spans="26:26" x14ac:dyDescent="0.25">
      <c r="Z2206" s="10"/>
    </row>
    <row r="2207" spans="26:26" x14ac:dyDescent="0.25">
      <c r="Z2207" s="10"/>
    </row>
    <row r="2208" spans="26:26" x14ac:dyDescent="0.25">
      <c r="Z2208" s="10"/>
    </row>
    <row r="2209" spans="26:26" x14ac:dyDescent="0.25">
      <c r="Z2209" s="10"/>
    </row>
    <row r="2210" spans="26:26" x14ac:dyDescent="0.25">
      <c r="Z2210" s="10"/>
    </row>
    <row r="2211" spans="26:26" x14ac:dyDescent="0.25">
      <c r="Z2211" s="10"/>
    </row>
    <row r="2212" spans="26:26" x14ac:dyDescent="0.25">
      <c r="Z2212" s="10"/>
    </row>
    <row r="2213" spans="26:26" x14ac:dyDescent="0.25">
      <c r="Z2213" s="10"/>
    </row>
    <row r="2214" spans="26:26" x14ac:dyDescent="0.25">
      <c r="Z2214" s="10"/>
    </row>
    <row r="2215" spans="26:26" x14ac:dyDescent="0.25">
      <c r="Z2215" s="10"/>
    </row>
    <row r="2216" spans="26:26" x14ac:dyDescent="0.25">
      <c r="Z2216" s="10"/>
    </row>
    <row r="2217" spans="26:26" x14ac:dyDescent="0.25">
      <c r="Z2217" s="10"/>
    </row>
    <row r="2218" spans="26:26" x14ac:dyDescent="0.25">
      <c r="Z2218" s="10"/>
    </row>
    <row r="2219" spans="26:26" x14ac:dyDescent="0.25">
      <c r="Z2219" s="10"/>
    </row>
    <row r="2220" spans="26:26" x14ac:dyDescent="0.25">
      <c r="Z2220" s="10"/>
    </row>
    <row r="2221" spans="26:26" x14ac:dyDescent="0.25">
      <c r="Z2221" s="10"/>
    </row>
    <row r="2222" spans="26:26" x14ac:dyDescent="0.25">
      <c r="Z2222" s="10"/>
    </row>
    <row r="2223" spans="26:26" x14ac:dyDescent="0.25">
      <c r="Z2223" s="10"/>
    </row>
    <row r="2224" spans="26:26" x14ac:dyDescent="0.25">
      <c r="Z2224" s="10"/>
    </row>
    <row r="2225" spans="26:26" x14ac:dyDescent="0.25">
      <c r="Z2225" s="10"/>
    </row>
    <row r="2226" spans="26:26" x14ac:dyDescent="0.25">
      <c r="Z2226" s="10"/>
    </row>
    <row r="2227" spans="26:26" x14ac:dyDescent="0.25">
      <c r="Z2227" s="10"/>
    </row>
    <row r="2228" spans="26:26" x14ac:dyDescent="0.25">
      <c r="Z2228" s="10"/>
    </row>
    <row r="2229" spans="26:26" x14ac:dyDescent="0.25">
      <c r="Z2229" s="10"/>
    </row>
    <row r="2230" spans="26:26" x14ac:dyDescent="0.25">
      <c r="Z2230" s="10"/>
    </row>
    <row r="2231" spans="26:26" x14ac:dyDescent="0.25">
      <c r="Z2231" s="10"/>
    </row>
    <row r="2232" spans="26:26" x14ac:dyDescent="0.25">
      <c r="Z2232" s="10"/>
    </row>
    <row r="2233" spans="26:26" x14ac:dyDescent="0.25">
      <c r="Z2233" s="10"/>
    </row>
    <row r="2234" spans="26:26" x14ac:dyDescent="0.25">
      <c r="Z2234" s="10"/>
    </row>
    <row r="2235" spans="26:26" x14ac:dyDescent="0.25">
      <c r="Z2235" s="10"/>
    </row>
    <row r="2236" spans="26:26" x14ac:dyDescent="0.25">
      <c r="Z2236" s="10"/>
    </row>
    <row r="2237" spans="26:26" x14ac:dyDescent="0.25">
      <c r="Z2237" s="10"/>
    </row>
    <row r="2238" spans="26:26" x14ac:dyDescent="0.25">
      <c r="Z2238" s="10"/>
    </row>
    <row r="2239" spans="26:26" x14ac:dyDescent="0.25">
      <c r="Z2239" s="10"/>
    </row>
    <row r="2240" spans="26:26" x14ac:dyDescent="0.25">
      <c r="Z2240" s="10"/>
    </row>
    <row r="2241" spans="26:26" x14ac:dyDescent="0.25">
      <c r="Z2241" s="10"/>
    </row>
    <row r="2242" spans="26:26" x14ac:dyDescent="0.25">
      <c r="Z2242" s="10"/>
    </row>
    <row r="2243" spans="26:26" x14ac:dyDescent="0.25">
      <c r="Z2243" s="10"/>
    </row>
    <row r="2244" spans="26:26" x14ac:dyDescent="0.25">
      <c r="Z2244" s="10"/>
    </row>
    <row r="2245" spans="26:26" x14ac:dyDescent="0.25">
      <c r="Z2245" s="10"/>
    </row>
    <row r="2246" spans="26:26" x14ac:dyDescent="0.25">
      <c r="Z2246" s="10"/>
    </row>
    <row r="2247" spans="26:26" x14ac:dyDescent="0.25">
      <c r="Z2247" s="10"/>
    </row>
    <row r="2248" spans="26:26" x14ac:dyDescent="0.25">
      <c r="Z2248" s="10"/>
    </row>
    <row r="2249" spans="26:26" x14ac:dyDescent="0.25">
      <c r="Z2249" s="10"/>
    </row>
    <row r="2250" spans="26:26" x14ac:dyDescent="0.25">
      <c r="Z2250" s="10"/>
    </row>
    <row r="2251" spans="26:26" x14ac:dyDescent="0.25">
      <c r="Z2251" s="10"/>
    </row>
    <row r="2252" spans="26:26" x14ac:dyDescent="0.25">
      <c r="Z2252" s="10"/>
    </row>
    <row r="2253" spans="26:26" x14ac:dyDescent="0.25">
      <c r="Z2253" s="10"/>
    </row>
    <row r="2254" spans="26:26" x14ac:dyDescent="0.25">
      <c r="Z2254" s="10"/>
    </row>
    <row r="2255" spans="26:26" x14ac:dyDescent="0.25">
      <c r="Z2255" s="10"/>
    </row>
    <row r="2256" spans="26:26" x14ac:dyDescent="0.25">
      <c r="Z2256" s="10"/>
    </row>
    <row r="2257" spans="26:26" x14ac:dyDescent="0.25">
      <c r="Z2257" s="10"/>
    </row>
    <row r="2258" spans="26:26" x14ac:dyDescent="0.25">
      <c r="Z2258" s="10"/>
    </row>
    <row r="2259" spans="26:26" x14ac:dyDescent="0.25">
      <c r="Z2259" s="10"/>
    </row>
    <row r="2260" spans="26:26" x14ac:dyDescent="0.25">
      <c r="Z2260" s="10"/>
    </row>
    <row r="2261" spans="26:26" x14ac:dyDescent="0.25">
      <c r="Z2261" s="10"/>
    </row>
    <row r="2262" spans="26:26" x14ac:dyDescent="0.25">
      <c r="Z2262" s="10"/>
    </row>
    <row r="2263" spans="26:26" x14ac:dyDescent="0.25">
      <c r="Z2263" s="10"/>
    </row>
    <row r="2264" spans="26:26" x14ac:dyDescent="0.25">
      <c r="Z2264" s="10"/>
    </row>
    <row r="2265" spans="26:26" x14ac:dyDescent="0.25">
      <c r="Z2265" s="10"/>
    </row>
    <row r="2266" spans="26:26" x14ac:dyDescent="0.25">
      <c r="Z2266" s="10"/>
    </row>
    <row r="2267" spans="26:26" x14ac:dyDescent="0.25">
      <c r="Z2267" s="10"/>
    </row>
    <row r="2268" spans="26:26" x14ac:dyDescent="0.25">
      <c r="Z2268" s="10"/>
    </row>
    <row r="2269" spans="26:26" x14ac:dyDescent="0.25">
      <c r="Z2269" s="10"/>
    </row>
    <row r="2270" spans="26:26" x14ac:dyDescent="0.25">
      <c r="Z2270" s="10"/>
    </row>
    <row r="2271" spans="26:26" x14ac:dyDescent="0.25">
      <c r="Z2271" s="10"/>
    </row>
    <row r="2272" spans="26:26" x14ac:dyDescent="0.25">
      <c r="Z2272" s="10"/>
    </row>
    <row r="2273" spans="26:26" x14ac:dyDescent="0.25">
      <c r="Z2273" s="10"/>
    </row>
    <row r="2274" spans="26:26" x14ac:dyDescent="0.25">
      <c r="Z2274" s="10"/>
    </row>
    <row r="2275" spans="26:26" x14ac:dyDescent="0.25">
      <c r="Z2275" s="10"/>
    </row>
    <row r="2276" spans="26:26" x14ac:dyDescent="0.25">
      <c r="Z2276" s="10"/>
    </row>
    <row r="2277" spans="26:26" x14ac:dyDescent="0.25">
      <c r="Z2277" s="10"/>
    </row>
    <row r="2278" spans="26:26" x14ac:dyDescent="0.25">
      <c r="Z2278" s="10"/>
    </row>
    <row r="2279" spans="26:26" x14ac:dyDescent="0.25">
      <c r="Z2279" s="10"/>
    </row>
    <row r="2280" spans="26:26" x14ac:dyDescent="0.25">
      <c r="Z2280" s="10"/>
    </row>
    <row r="2281" spans="26:26" x14ac:dyDescent="0.25">
      <c r="Z2281" s="10"/>
    </row>
    <row r="2282" spans="26:26" x14ac:dyDescent="0.25">
      <c r="Z2282" s="10"/>
    </row>
    <row r="2283" spans="26:26" x14ac:dyDescent="0.25">
      <c r="Z2283" s="10"/>
    </row>
    <row r="2284" spans="26:26" x14ac:dyDescent="0.25">
      <c r="Z2284" s="10"/>
    </row>
    <row r="2285" spans="26:26" x14ac:dyDescent="0.25">
      <c r="Z2285" s="10"/>
    </row>
    <row r="2286" spans="26:26" x14ac:dyDescent="0.25">
      <c r="Z2286" s="10"/>
    </row>
    <row r="2287" spans="26:26" x14ac:dyDescent="0.25">
      <c r="Z2287" s="10"/>
    </row>
    <row r="2288" spans="26:26" x14ac:dyDescent="0.25">
      <c r="Z2288" s="10"/>
    </row>
    <row r="2289" spans="26:26" x14ac:dyDescent="0.25">
      <c r="Z2289" s="10"/>
    </row>
    <row r="2290" spans="26:26" x14ac:dyDescent="0.25">
      <c r="Z2290" s="10"/>
    </row>
    <row r="2291" spans="26:26" x14ac:dyDescent="0.25">
      <c r="Z2291" s="10"/>
    </row>
    <row r="2292" spans="26:26" x14ac:dyDescent="0.25">
      <c r="Z2292" s="10"/>
    </row>
    <row r="2293" spans="26:26" x14ac:dyDescent="0.25">
      <c r="Z2293" s="10"/>
    </row>
    <row r="2294" spans="26:26" x14ac:dyDescent="0.25">
      <c r="Z2294" s="10"/>
    </row>
    <row r="2295" spans="26:26" x14ac:dyDescent="0.25">
      <c r="Z2295" s="10"/>
    </row>
    <row r="2296" spans="26:26" x14ac:dyDescent="0.25">
      <c r="Z2296" s="10"/>
    </row>
    <row r="2297" spans="26:26" x14ac:dyDescent="0.25">
      <c r="Z2297" s="10"/>
    </row>
    <row r="2298" spans="26:26" x14ac:dyDescent="0.25">
      <c r="Z2298" s="10"/>
    </row>
    <row r="2299" spans="26:26" x14ac:dyDescent="0.25">
      <c r="Z2299" s="10"/>
    </row>
    <row r="2300" spans="26:26" x14ac:dyDescent="0.25">
      <c r="Z2300" s="10"/>
    </row>
    <row r="2301" spans="26:26" x14ac:dyDescent="0.25">
      <c r="Z2301" s="10"/>
    </row>
    <row r="2302" spans="26:26" x14ac:dyDescent="0.25">
      <c r="Z2302" s="10"/>
    </row>
    <row r="2303" spans="26:26" x14ac:dyDescent="0.25">
      <c r="Z2303" s="10"/>
    </row>
    <row r="2304" spans="26:26" x14ac:dyDescent="0.25">
      <c r="Z2304" s="10"/>
    </row>
    <row r="2305" spans="26:26" x14ac:dyDescent="0.25">
      <c r="Z2305" s="10"/>
    </row>
    <row r="2306" spans="26:26" x14ac:dyDescent="0.25">
      <c r="Z2306" s="10"/>
    </row>
    <row r="2307" spans="26:26" x14ac:dyDescent="0.25">
      <c r="Z2307" s="10"/>
    </row>
    <row r="2308" spans="26:26" x14ac:dyDescent="0.25">
      <c r="Z2308" s="10"/>
    </row>
    <row r="2309" spans="26:26" x14ac:dyDescent="0.25">
      <c r="Z2309" s="10"/>
    </row>
    <row r="2310" spans="26:26" x14ac:dyDescent="0.25">
      <c r="Z2310" s="10"/>
    </row>
    <row r="2311" spans="26:26" x14ac:dyDescent="0.25">
      <c r="Z2311" s="10"/>
    </row>
    <row r="2312" spans="26:26" x14ac:dyDescent="0.25">
      <c r="Z2312" s="10"/>
    </row>
    <row r="2313" spans="26:26" x14ac:dyDescent="0.25">
      <c r="Z2313" s="10"/>
    </row>
    <row r="2314" spans="26:26" x14ac:dyDescent="0.25">
      <c r="Z2314" s="10"/>
    </row>
    <row r="2315" spans="26:26" x14ac:dyDescent="0.25">
      <c r="Z2315" s="10"/>
    </row>
    <row r="2316" spans="26:26" x14ac:dyDescent="0.25">
      <c r="Z2316" s="10"/>
    </row>
    <row r="2317" spans="26:26" x14ac:dyDescent="0.25">
      <c r="Z2317" s="10"/>
    </row>
    <row r="2318" spans="26:26" x14ac:dyDescent="0.25">
      <c r="Z2318" s="10"/>
    </row>
    <row r="2319" spans="26:26" x14ac:dyDescent="0.25">
      <c r="Z2319" s="10"/>
    </row>
    <row r="2320" spans="26:26" x14ac:dyDescent="0.25">
      <c r="Z2320" s="10"/>
    </row>
    <row r="2321" spans="26:26" x14ac:dyDescent="0.25">
      <c r="Z2321" s="10"/>
    </row>
    <row r="2322" spans="26:26" x14ac:dyDescent="0.25">
      <c r="Z2322" s="10"/>
    </row>
    <row r="2323" spans="26:26" x14ac:dyDescent="0.25">
      <c r="Z2323" s="10"/>
    </row>
    <row r="2324" spans="26:26" x14ac:dyDescent="0.25">
      <c r="Z2324" s="10"/>
    </row>
    <row r="2325" spans="26:26" x14ac:dyDescent="0.25">
      <c r="Z2325" s="10"/>
    </row>
    <row r="2326" spans="26:26" x14ac:dyDescent="0.25">
      <c r="Z2326" s="10"/>
    </row>
    <row r="2327" spans="26:26" x14ac:dyDescent="0.25">
      <c r="Z2327" s="10"/>
    </row>
    <row r="2328" spans="26:26" x14ac:dyDescent="0.25">
      <c r="Z2328" s="10"/>
    </row>
    <row r="2329" spans="26:26" x14ac:dyDescent="0.25">
      <c r="Z2329" s="10"/>
    </row>
    <row r="2330" spans="26:26" x14ac:dyDescent="0.25">
      <c r="Z2330" s="10"/>
    </row>
    <row r="2331" spans="26:26" x14ac:dyDescent="0.25">
      <c r="Z2331" s="10"/>
    </row>
    <row r="2332" spans="26:26" x14ac:dyDescent="0.25">
      <c r="Z2332" s="10"/>
    </row>
    <row r="2333" spans="26:26" x14ac:dyDescent="0.25">
      <c r="Z2333" s="10"/>
    </row>
    <row r="2334" spans="26:26" x14ac:dyDescent="0.25">
      <c r="Z2334" s="10"/>
    </row>
    <row r="2335" spans="26:26" x14ac:dyDescent="0.25">
      <c r="Z2335" s="10"/>
    </row>
    <row r="2336" spans="26:26" x14ac:dyDescent="0.25">
      <c r="Z2336" s="10"/>
    </row>
    <row r="2337" spans="26:26" x14ac:dyDescent="0.25">
      <c r="Z2337" s="10"/>
    </row>
    <row r="2338" spans="26:26" x14ac:dyDescent="0.25">
      <c r="Z2338" s="10"/>
    </row>
    <row r="2339" spans="26:26" x14ac:dyDescent="0.25">
      <c r="Z2339" s="10"/>
    </row>
    <row r="2340" spans="26:26" x14ac:dyDescent="0.25">
      <c r="Z2340" s="10"/>
    </row>
    <row r="2341" spans="26:26" x14ac:dyDescent="0.25">
      <c r="Z2341" s="10"/>
    </row>
    <row r="2342" spans="26:26" x14ac:dyDescent="0.25">
      <c r="Z2342" s="10"/>
    </row>
    <row r="2343" spans="26:26" x14ac:dyDescent="0.25">
      <c r="Z2343" s="10"/>
    </row>
    <row r="2344" spans="26:26" x14ac:dyDescent="0.25">
      <c r="Z2344" s="10"/>
    </row>
    <row r="2345" spans="26:26" x14ac:dyDescent="0.25">
      <c r="Z2345" s="10"/>
    </row>
    <row r="2346" spans="26:26" x14ac:dyDescent="0.25">
      <c r="Z2346" s="10"/>
    </row>
    <row r="2347" spans="26:26" x14ac:dyDescent="0.25">
      <c r="Z2347" s="10"/>
    </row>
    <row r="2348" spans="26:26" x14ac:dyDescent="0.25">
      <c r="Z2348" s="10"/>
    </row>
    <row r="2349" spans="26:26" x14ac:dyDescent="0.25">
      <c r="Z2349" s="10"/>
    </row>
    <row r="2350" spans="26:26" x14ac:dyDescent="0.25">
      <c r="Z2350" s="10"/>
    </row>
    <row r="2351" spans="26:26" x14ac:dyDescent="0.25">
      <c r="Z2351" s="10"/>
    </row>
    <row r="2352" spans="26:26" x14ac:dyDescent="0.25">
      <c r="Z2352" s="10"/>
    </row>
    <row r="2353" spans="26:26" x14ac:dyDescent="0.25">
      <c r="Z2353" s="10"/>
    </row>
    <row r="2354" spans="26:26" x14ac:dyDescent="0.25">
      <c r="Z2354" s="10"/>
    </row>
    <row r="2355" spans="26:26" x14ac:dyDescent="0.25">
      <c r="Z2355" s="10"/>
    </row>
    <row r="2356" spans="26:26" x14ac:dyDescent="0.25">
      <c r="Z2356" s="10"/>
    </row>
    <row r="2357" spans="26:26" x14ac:dyDescent="0.25">
      <c r="Z2357" s="10"/>
    </row>
    <row r="2358" spans="26:26" x14ac:dyDescent="0.25">
      <c r="Z2358" s="10"/>
    </row>
    <row r="2359" spans="26:26" x14ac:dyDescent="0.25">
      <c r="Z2359" s="10"/>
    </row>
    <row r="2360" spans="26:26" x14ac:dyDescent="0.25">
      <c r="Z2360" s="10"/>
    </row>
    <row r="2361" spans="26:26" x14ac:dyDescent="0.25">
      <c r="Z2361" s="10"/>
    </row>
    <row r="2362" spans="26:26" x14ac:dyDescent="0.25">
      <c r="Z2362" s="10"/>
    </row>
    <row r="2363" spans="26:26" x14ac:dyDescent="0.25">
      <c r="Z2363" s="10"/>
    </row>
    <row r="2364" spans="26:26" x14ac:dyDescent="0.25">
      <c r="Z2364" s="10"/>
    </row>
    <row r="2365" spans="26:26" x14ac:dyDescent="0.25">
      <c r="Z2365" s="10"/>
    </row>
    <row r="2366" spans="26:26" x14ac:dyDescent="0.25">
      <c r="Z2366" s="10"/>
    </row>
    <row r="2367" spans="26:26" x14ac:dyDescent="0.25">
      <c r="Z2367" s="10"/>
    </row>
    <row r="2368" spans="26:26" x14ac:dyDescent="0.25">
      <c r="Z2368" s="10"/>
    </row>
    <row r="2369" spans="26:26" x14ac:dyDescent="0.25">
      <c r="Z2369" s="10"/>
    </row>
    <row r="2370" spans="26:26" x14ac:dyDescent="0.25">
      <c r="Z2370" s="10"/>
    </row>
    <row r="2371" spans="26:26" x14ac:dyDescent="0.25">
      <c r="Z2371" s="10"/>
    </row>
    <row r="2372" spans="26:26" x14ac:dyDescent="0.25">
      <c r="Z2372" s="10"/>
    </row>
    <row r="2373" spans="26:26" x14ac:dyDescent="0.25">
      <c r="Z2373" s="10"/>
    </row>
    <row r="2374" spans="26:26" x14ac:dyDescent="0.25">
      <c r="Z2374" s="10"/>
    </row>
    <row r="2375" spans="26:26" x14ac:dyDescent="0.25">
      <c r="Z2375" s="10"/>
    </row>
    <row r="2376" spans="26:26" x14ac:dyDescent="0.25">
      <c r="Z2376" s="10"/>
    </row>
    <row r="2377" spans="26:26" x14ac:dyDescent="0.25">
      <c r="Z2377" s="10"/>
    </row>
    <row r="2378" spans="26:26" x14ac:dyDescent="0.25">
      <c r="Z2378" s="10"/>
    </row>
    <row r="2379" spans="26:26" x14ac:dyDescent="0.25">
      <c r="Z2379" s="10"/>
    </row>
    <row r="2380" spans="26:26" x14ac:dyDescent="0.25">
      <c r="Z2380" s="10"/>
    </row>
    <row r="2381" spans="26:26" x14ac:dyDescent="0.25">
      <c r="Z2381" s="10"/>
    </row>
    <row r="2382" spans="26:26" x14ac:dyDescent="0.25">
      <c r="Z2382" s="10"/>
    </row>
    <row r="2383" spans="26:26" x14ac:dyDescent="0.25">
      <c r="Z2383" s="10"/>
    </row>
    <row r="2384" spans="26:26" x14ac:dyDescent="0.25">
      <c r="Z2384" s="10"/>
    </row>
    <row r="2385" spans="26:26" x14ac:dyDescent="0.25">
      <c r="Z2385" s="10"/>
    </row>
    <row r="2386" spans="26:26" x14ac:dyDescent="0.25">
      <c r="Z2386" s="10"/>
    </row>
    <row r="2387" spans="26:26" x14ac:dyDescent="0.25">
      <c r="Z2387" s="10"/>
    </row>
    <row r="2388" spans="26:26" x14ac:dyDescent="0.25">
      <c r="Z2388" s="10"/>
    </row>
    <row r="2389" spans="26:26" x14ac:dyDescent="0.25">
      <c r="Z2389" s="10"/>
    </row>
    <row r="2390" spans="26:26" x14ac:dyDescent="0.25">
      <c r="Z2390" s="10"/>
    </row>
    <row r="2391" spans="26:26" x14ac:dyDescent="0.25">
      <c r="Z2391" s="10"/>
    </row>
    <row r="2392" spans="26:26" x14ac:dyDescent="0.25">
      <c r="Z2392" s="10"/>
    </row>
    <row r="2393" spans="26:26" x14ac:dyDescent="0.25">
      <c r="Z2393" s="10"/>
    </row>
    <row r="2394" spans="26:26" x14ac:dyDescent="0.25">
      <c r="Z2394" s="10"/>
    </row>
    <row r="2395" spans="26:26" x14ac:dyDescent="0.25">
      <c r="Z2395" s="10"/>
    </row>
    <row r="2396" spans="26:26" x14ac:dyDescent="0.25">
      <c r="Z2396" s="10"/>
    </row>
    <row r="2397" spans="26:26" x14ac:dyDescent="0.25">
      <c r="Z2397" s="10"/>
    </row>
    <row r="2398" spans="26:26" x14ac:dyDescent="0.25">
      <c r="Z2398" s="10"/>
    </row>
    <row r="2399" spans="26:26" x14ac:dyDescent="0.25">
      <c r="Z2399" s="10"/>
    </row>
    <row r="2400" spans="26:26" x14ac:dyDescent="0.25">
      <c r="Z2400" s="10"/>
    </row>
    <row r="2401" spans="26:26" x14ac:dyDescent="0.25">
      <c r="Z2401" s="10"/>
    </row>
    <row r="2402" spans="26:26" x14ac:dyDescent="0.25">
      <c r="Z2402" s="10"/>
    </row>
    <row r="2403" spans="26:26" x14ac:dyDescent="0.25">
      <c r="Z2403" s="10"/>
    </row>
    <row r="2404" spans="26:26" x14ac:dyDescent="0.25">
      <c r="Z2404" s="10"/>
    </row>
    <row r="2405" spans="26:26" x14ac:dyDescent="0.25">
      <c r="Z2405" s="10"/>
    </row>
    <row r="2406" spans="26:26" x14ac:dyDescent="0.25">
      <c r="Z2406" s="10"/>
    </row>
    <row r="2407" spans="26:26" x14ac:dyDescent="0.25">
      <c r="Z2407" s="10"/>
    </row>
    <row r="2408" spans="26:26" x14ac:dyDescent="0.25">
      <c r="Z2408" s="10"/>
    </row>
    <row r="2409" spans="26:26" x14ac:dyDescent="0.25">
      <c r="Z2409" s="10"/>
    </row>
    <row r="2410" spans="26:26" x14ac:dyDescent="0.25">
      <c r="Z2410" s="10"/>
    </row>
    <row r="2411" spans="26:26" x14ac:dyDescent="0.25">
      <c r="Z2411" s="10"/>
    </row>
    <row r="2412" spans="26:26" x14ac:dyDescent="0.25">
      <c r="Z2412" s="10"/>
    </row>
    <row r="2413" spans="26:26" x14ac:dyDescent="0.25">
      <c r="Z2413" s="10"/>
    </row>
    <row r="2414" spans="26:26" x14ac:dyDescent="0.25">
      <c r="Z2414" s="10"/>
    </row>
    <row r="2415" spans="26:26" x14ac:dyDescent="0.25">
      <c r="Z2415" s="10"/>
    </row>
    <row r="2416" spans="26:26" x14ac:dyDescent="0.25">
      <c r="Z2416" s="10"/>
    </row>
    <row r="2417" spans="26:26" x14ac:dyDescent="0.25">
      <c r="Z2417" s="10"/>
    </row>
    <row r="2418" spans="26:26" x14ac:dyDescent="0.25">
      <c r="Z2418" s="10"/>
    </row>
    <row r="2419" spans="26:26" x14ac:dyDescent="0.25">
      <c r="Z2419" s="10"/>
    </row>
    <row r="2420" spans="26:26" x14ac:dyDescent="0.25">
      <c r="Z2420" s="10"/>
    </row>
    <row r="2421" spans="26:26" x14ac:dyDescent="0.25">
      <c r="Z2421" s="10"/>
    </row>
    <row r="2422" spans="26:26" x14ac:dyDescent="0.25">
      <c r="Z2422" s="10"/>
    </row>
    <row r="2423" spans="26:26" x14ac:dyDescent="0.25">
      <c r="Z2423" s="10"/>
    </row>
    <row r="2424" spans="26:26" x14ac:dyDescent="0.25">
      <c r="Z2424" s="10"/>
    </row>
    <row r="2425" spans="26:26" x14ac:dyDescent="0.25">
      <c r="Z2425" s="10"/>
    </row>
    <row r="2426" spans="26:26" x14ac:dyDescent="0.25">
      <c r="Z2426" s="10"/>
    </row>
    <row r="2427" spans="26:26" x14ac:dyDescent="0.25">
      <c r="Z2427" s="10"/>
    </row>
    <row r="2428" spans="26:26" x14ac:dyDescent="0.25">
      <c r="Z2428" s="10"/>
    </row>
    <row r="2429" spans="26:26" x14ac:dyDescent="0.25">
      <c r="Z2429" s="10"/>
    </row>
    <row r="2430" spans="26:26" x14ac:dyDescent="0.25">
      <c r="Z2430" s="10"/>
    </row>
    <row r="2431" spans="26:26" x14ac:dyDescent="0.25">
      <c r="Z2431" s="10"/>
    </row>
    <row r="2432" spans="26:26" x14ac:dyDescent="0.25">
      <c r="Z2432" s="10"/>
    </row>
    <row r="2433" spans="26:26" x14ac:dyDescent="0.25">
      <c r="Z2433" s="10"/>
    </row>
    <row r="2434" spans="26:26" x14ac:dyDescent="0.25">
      <c r="Z2434" s="10"/>
    </row>
    <row r="2435" spans="26:26" x14ac:dyDescent="0.25">
      <c r="Z2435" s="10"/>
    </row>
    <row r="2436" spans="26:26" x14ac:dyDescent="0.25">
      <c r="Z2436" s="10"/>
    </row>
    <row r="2437" spans="26:26" x14ac:dyDescent="0.25">
      <c r="Z2437" s="10"/>
    </row>
    <row r="2438" spans="26:26" x14ac:dyDescent="0.25">
      <c r="Z2438" s="10"/>
    </row>
    <row r="2439" spans="26:26" x14ac:dyDescent="0.25">
      <c r="Z2439" s="10"/>
    </row>
    <row r="2440" spans="26:26" x14ac:dyDescent="0.25">
      <c r="Z2440" s="10"/>
    </row>
    <row r="2441" spans="26:26" x14ac:dyDescent="0.25">
      <c r="Z2441" s="10"/>
    </row>
    <row r="2442" spans="26:26" x14ac:dyDescent="0.25">
      <c r="Z2442" s="10"/>
    </row>
    <row r="2443" spans="26:26" x14ac:dyDescent="0.25">
      <c r="Z2443" s="10"/>
    </row>
    <row r="2444" spans="26:26" x14ac:dyDescent="0.25">
      <c r="Z2444" s="10"/>
    </row>
    <row r="2445" spans="26:26" x14ac:dyDescent="0.25">
      <c r="Z2445" s="10"/>
    </row>
    <row r="2446" spans="26:26" x14ac:dyDescent="0.25">
      <c r="Z2446" s="10"/>
    </row>
    <row r="2447" spans="26:26" x14ac:dyDescent="0.25">
      <c r="Z2447" s="10"/>
    </row>
    <row r="2448" spans="26:26" x14ac:dyDescent="0.25">
      <c r="Z2448" s="10"/>
    </row>
    <row r="2449" spans="26:26" x14ac:dyDescent="0.25">
      <c r="Z2449" s="10"/>
    </row>
    <row r="2450" spans="26:26" x14ac:dyDescent="0.25">
      <c r="Z2450" s="10"/>
    </row>
    <row r="2451" spans="26:26" x14ac:dyDescent="0.25">
      <c r="Z2451" s="10"/>
    </row>
    <row r="2452" spans="26:26" x14ac:dyDescent="0.25">
      <c r="Z2452" s="10"/>
    </row>
    <row r="2453" spans="26:26" x14ac:dyDescent="0.25">
      <c r="Z2453" s="10"/>
    </row>
    <row r="2454" spans="26:26" x14ac:dyDescent="0.25">
      <c r="Z2454" s="10"/>
    </row>
    <row r="2455" spans="26:26" x14ac:dyDescent="0.25">
      <c r="Z2455" s="10"/>
    </row>
    <row r="2456" spans="26:26" x14ac:dyDescent="0.25">
      <c r="Z2456" s="10"/>
    </row>
    <row r="2457" spans="26:26" x14ac:dyDescent="0.25">
      <c r="Z2457" s="10"/>
    </row>
    <row r="2458" spans="26:26" x14ac:dyDescent="0.25">
      <c r="Z2458" s="10"/>
    </row>
    <row r="2459" spans="26:26" x14ac:dyDescent="0.25">
      <c r="Z2459" s="10"/>
    </row>
    <row r="2460" spans="26:26" x14ac:dyDescent="0.25">
      <c r="Z2460" s="10"/>
    </row>
    <row r="2461" spans="26:26" x14ac:dyDescent="0.25">
      <c r="Z2461" s="10"/>
    </row>
    <row r="2462" spans="26:26" x14ac:dyDescent="0.25">
      <c r="Z2462" s="10"/>
    </row>
    <row r="2463" spans="26:26" x14ac:dyDescent="0.25">
      <c r="Z2463" s="10"/>
    </row>
    <row r="2464" spans="26:26" x14ac:dyDescent="0.25">
      <c r="Z2464" s="10"/>
    </row>
    <row r="2465" spans="26:26" x14ac:dyDescent="0.25">
      <c r="Z2465" s="10"/>
    </row>
    <row r="2466" spans="26:26" x14ac:dyDescent="0.25">
      <c r="Z2466" s="10"/>
    </row>
    <row r="2467" spans="26:26" x14ac:dyDescent="0.25">
      <c r="Z2467" s="10"/>
    </row>
    <row r="2468" spans="26:26" x14ac:dyDescent="0.25">
      <c r="Z2468" s="10"/>
    </row>
    <row r="2469" spans="26:26" x14ac:dyDescent="0.25">
      <c r="Z2469" s="10"/>
    </row>
    <row r="2470" spans="26:26" x14ac:dyDescent="0.25">
      <c r="Z2470" s="10"/>
    </row>
    <row r="2471" spans="26:26" x14ac:dyDescent="0.25">
      <c r="Z2471" s="10"/>
    </row>
    <row r="2472" spans="26:26" x14ac:dyDescent="0.25">
      <c r="Z2472" s="10"/>
    </row>
    <row r="2473" spans="26:26" x14ac:dyDescent="0.25">
      <c r="Z2473" s="10"/>
    </row>
    <row r="2474" spans="26:26" x14ac:dyDescent="0.25">
      <c r="Z2474" s="10"/>
    </row>
    <row r="2475" spans="26:26" x14ac:dyDescent="0.25">
      <c r="Z2475" s="10"/>
    </row>
    <row r="2476" spans="26:26" x14ac:dyDescent="0.25">
      <c r="Z2476" s="10"/>
    </row>
    <row r="2477" spans="26:26" x14ac:dyDescent="0.25">
      <c r="Z2477" s="10"/>
    </row>
    <row r="2478" spans="26:26" x14ac:dyDescent="0.25">
      <c r="Z2478" s="10"/>
    </row>
    <row r="2479" spans="26:26" x14ac:dyDescent="0.25">
      <c r="Z2479" s="10"/>
    </row>
    <row r="2480" spans="26:26" x14ac:dyDescent="0.25">
      <c r="Z2480" s="10"/>
    </row>
    <row r="2481" spans="26:26" x14ac:dyDescent="0.25">
      <c r="Z2481" s="10"/>
    </row>
    <row r="2482" spans="26:26" x14ac:dyDescent="0.25">
      <c r="Z2482" s="10"/>
    </row>
    <row r="2483" spans="26:26" x14ac:dyDescent="0.25">
      <c r="Z2483" s="10"/>
    </row>
    <row r="2484" spans="26:26" x14ac:dyDescent="0.25">
      <c r="Z2484" s="10"/>
    </row>
    <row r="2485" spans="26:26" x14ac:dyDescent="0.25">
      <c r="Z2485" s="10"/>
    </row>
    <row r="2486" spans="26:26" x14ac:dyDescent="0.25">
      <c r="Z2486" s="10"/>
    </row>
    <row r="2487" spans="26:26" x14ac:dyDescent="0.25">
      <c r="Z2487" s="10"/>
    </row>
    <row r="2488" spans="26:26" x14ac:dyDescent="0.25">
      <c r="Z2488" s="10"/>
    </row>
    <row r="2489" spans="26:26" x14ac:dyDescent="0.25">
      <c r="Z2489" s="10"/>
    </row>
    <row r="2490" spans="26:26" x14ac:dyDescent="0.25">
      <c r="Z2490" s="10"/>
    </row>
    <row r="2491" spans="26:26" x14ac:dyDescent="0.25">
      <c r="Z2491" s="10"/>
    </row>
    <row r="2492" spans="26:26" x14ac:dyDescent="0.25">
      <c r="Z2492" s="10"/>
    </row>
    <row r="2493" spans="26:26" x14ac:dyDescent="0.25">
      <c r="Z2493" s="10"/>
    </row>
    <row r="2494" spans="26:26" x14ac:dyDescent="0.25">
      <c r="Z2494" s="10"/>
    </row>
    <row r="2495" spans="26:26" x14ac:dyDescent="0.25">
      <c r="Z2495" s="10"/>
    </row>
    <row r="2496" spans="26:26" x14ac:dyDescent="0.25">
      <c r="Z2496" s="10"/>
    </row>
    <row r="2497" spans="26:26" x14ac:dyDescent="0.25">
      <c r="Z2497" s="10"/>
    </row>
    <row r="2498" spans="26:26" x14ac:dyDescent="0.25">
      <c r="Z2498" s="10"/>
    </row>
    <row r="2499" spans="26:26" x14ac:dyDescent="0.25">
      <c r="Z2499" s="10"/>
    </row>
    <row r="2500" spans="26:26" x14ac:dyDescent="0.25">
      <c r="Z2500" s="10"/>
    </row>
    <row r="2501" spans="26:26" x14ac:dyDescent="0.25">
      <c r="Z2501" s="10"/>
    </row>
    <row r="2502" spans="26:26" x14ac:dyDescent="0.25">
      <c r="Z2502" s="10"/>
    </row>
    <row r="2503" spans="26:26" x14ac:dyDescent="0.25">
      <c r="Z2503" s="10"/>
    </row>
    <row r="2504" spans="26:26" x14ac:dyDescent="0.25">
      <c r="Z2504" s="10"/>
    </row>
    <row r="2505" spans="26:26" x14ac:dyDescent="0.25">
      <c r="Z2505" s="10"/>
    </row>
    <row r="2506" spans="26:26" x14ac:dyDescent="0.25">
      <c r="Z2506" s="10"/>
    </row>
    <row r="2507" spans="26:26" x14ac:dyDescent="0.25">
      <c r="Z2507" s="10"/>
    </row>
    <row r="2508" spans="26:26" x14ac:dyDescent="0.25">
      <c r="Z2508" s="10"/>
    </row>
    <row r="2509" spans="26:26" x14ac:dyDescent="0.25">
      <c r="Z2509" s="10"/>
    </row>
    <row r="2510" spans="26:26" x14ac:dyDescent="0.25">
      <c r="Z2510" s="10"/>
    </row>
    <row r="2511" spans="26:26" x14ac:dyDescent="0.25">
      <c r="Z2511" s="10"/>
    </row>
    <row r="2512" spans="26:26" x14ac:dyDescent="0.25">
      <c r="Z2512" s="10"/>
    </row>
    <row r="2513" spans="26:26" x14ac:dyDescent="0.25">
      <c r="Z2513" s="10"/>
    </row>
    <row r="2514" spans="26:26" x14ac:dyDescent="0.25">
      <c r="Z2514" s="10"/>
    </row>
    <row r="2515" spans="26:26" x14ac:dyDescent="0.25">
      <c r="Z2515" s="10"/>
    </row>
    <row r="2516" spans="26:26" x14ac:dyDescent="0.25">
      <c r="Z2516" s="10"/>
    </row>
    <row r="2517" spans="26:26" x14ac:dyDescent="0.25">
      <c r="Z2517" s="10"/>
    </row>
    <row r="2518" spans="26:26" x14ac:dyDescent="0.25">
      <c r="Z2518" s="10"/>
    </row>
    <row r="2519" spans="26:26" x14ac:dyDescent="0.25">
      <c r="Z2519" s="10"/>
    </row>
    <row r="2520" spans="26:26" x14ac:dyDescent="0.25">
      <c r="Z2520" s="10"/>
    </row>
    <row r="2521" spans="26:26" x14ac:dyDescent="0.25">
      <c r="Z2521" s="10"/>
    </row>
    <row r="2522" spans="26:26" x14ac:dyDescent="0.25">
      <c r="Z2522" s="10"/>
    </row>
    <row r="2523" spans="26:26" x14ac:dyDescent="0.25">
      <c r="Z2523" s="10"/>
    </row>
    <row r="2524" spans="26:26" x14ac:dyDescent="0.25">
      <c r="Z2524" s="10"/>
    </row>
    <row r="2525" spans="26:26" x14ac:dyDescent="0.25">
      <c r="Z2525" s="10"/>
    </row>
    <row r="2526" spans="26:26" x14ac:dyDescent="0.25">
      <c r="Z2526" s="10"/>
    </row>
    <row r="2527" spans="26:26" x14ac:dyDescent="0.25">
      <c r="Z2527" s="10"/>
    </row>
    <row r="2528" spans="26:26" x14ac:dyDescent="0.25">
      <c r="Z2528" s="10"/>
    </row>
    <row r="2529" spans="26:26" x14ac:dyDescent="0.25">
      <c r="Z2529" s="10"/>
    </row>
    <row r="2530" spans="26:26" x14ac:dyDescent="0.25">
      <c r="Z2530" s="10"/>
    </row>
    <row r="2531" spans="26:26" x14ac:dyDescent="0.25">
      <c r="Z2531" s="10"/>
    </row>
    <row r="2532" spans="26:26" x14ac:dyDescent="0.25">
      <c r="Z2532" s="10"/>
    </row>
    <row r="2533" spans="26:26" x14ac:dyDescent="0.25">
      <c r="Z2533" s="10"/>
    </row>
    <row r="2534" spans="26:26" x14ac:dyDescent="0.25">
      <c r="Z2534" s="10"/>
    </row>
    <row r="2535" spans="26:26" x14ac:dyDescent="0.25">
      <c r="Z2535" s="10"/>
    </row>
    <row r="2536" spans="26:26" x14ac:dyDescent="0.25">
      <c r="Z2536" s="10"/>
    </row>
    <row r="2537" spans="26:26" x14ac:dyDescent="0.25">
      <c r="Z2537" s="10"/>
    </row>
    <row r="2538" spans="26:26" x14ac:dyDescent="0.25">
      <c r="Z2538" s="10"/>
    </row>
    <row r="2539" spans="26:26" x14ac:dyDescent="0.25">
      <c r="Z2539" s="10"/>
    </row>
    <row r="2540" spans="26:26" x14ac:dyDescent="0.25">
      <c r="Z2540" s="10"/>
    </row>
    <row r="2541" spans="26:26" x14ac:dyDescent="0.25">
      <c r="Z2541" s="10"/>
    </row>
    <row r="2542" spans="26:26" x14ac:dyDescent="0.25">
      <c r="Z2542" s="10"/>
    </row>
    <row r="2543" spans="26:26" x14ac:dyDescent="0.25">
      <c r="Z2543" s="10"/>
    </row>
    <row r="2544" spans="26:26" x14ac:dyDescent="0.25">
      <c r="Z2544" s="10"/>
    </row>
    <row r="2545" spans="26:26" x14ac:dyDescent="0.25">
      <c r="Z2545" s="10"/>
    </row>
    <row r="2546" spans="26:26" x14ac:dyDescent="0.25">
      <c r="Z2546" s="10"/>
    </row>
    <row r="2547" spans="26:26" x14ac:dyDescent="0.25">
      <c r="Z2547" s="10"/>
    </row>
    <row r="2548" spans="26:26" x14ac:dyDescent="0.25">
      <c r="Z2548" s="10"/>
    </row>
    <row r="2549" spans="26:26" x14ac:dyDescent="0.25">
      <c r="Z2549" s="10"/>
    </row>
    <row r="2550" spans="26:26" x14ac:dyDescent="0.25">
      <c r="Z2550" s="10"/>
    </row>
    <row r="2551" spans="26:26" x14ac:dyDescent="0.25">
      <c r="Z2551" s="10"/>
    </row>
    <row r="2552" spans="26:26" x14ac:dyDescent="0.25">
      <c r="Z2552" s="10"/>
    </row>
    <row r="2553" spans="26:26" x14ac:dyDescent="0.25">
      <c r="Z2553" s="10"/>
    </row>
    <row r="2554" spans="26:26" x14ac:dyDescent="0.25">
      <c r="Z2554" s="10"/>
    </row>
    <row r="2555" spans="26:26" x14ac:dyDescent="0.25">
      <c r="Z2555" s="10"/>
    </row>
    <row r="2556" spans="26:26" x14ac:dyDescent="0.25">
      <c r="Z2556" s="10"/>
    </row>
    <row r="2557" spans="26:26" x14ac:dyDescent="0.25">
      <c r="Z2557" s="10"/>
    </row>
    <row r="2558" spans="26:26" x14ac:dyDescent="0.25">
      <c r="Z2558" s="10"/>
    </row>
    <row r="2559" spans="26:26" x14ac:dyDescent="0.25">
      <c r="Z2559" s="10"/>
    </row>
    <row r="2560" spans="26:26" x14ac:dyDescent="0.25">
      <c r="Z2560" s="10"/>
    </row>
    <row r="2561" spans="26:26" x14ac:dyDescent="0.25">
      <c r="Z2561" s="10"/>
    </row>
    <row r="2562" spans="26:26" x14ac:dyDescent="0.25">
      <c r="Z2562" s="10"/>
    </row>
    <row r="2563" spans="26:26" x14ac:dyDescent="0.25">
      <c r="Z2563" s="10"/>
    </row>
    <row r="2564" spans="26:26" x14ac:dyDescent="0.25">
      <c r="Z2564" s="10"/>
    </row>
    <row r="2565" spans="26:26" x14ac:dyDescent="0.25">
      <c r="Z2565" s="10"/>
    </row>
    <row r="2566" spans="26:26" x14ac:dyDescent="0.25">
      <c r="Z2566" s="10"/>
    </row>
    <row r="2567" spans="26:26" x14ac:dyDescent="0.25">
      <c r="Z2567" s="10"/>
    </row>
    <row r="2568" spans="26:26" x14ac:dyDescent="0.25">
      <c r="Z2568" s="10"/>
    </row>
    <row r="2569" spans="26:26" x14ac:dyDescent="0.25">
      <c r="Z2569" s="10"/>
    </row>
    <row r="2570" spans="26:26" x14ac:dyDescent="0.25">
      <c r="Z2570" s="10"/>
    </row>
    <row r="2571" spans="26:26" x14ac:dyDescent="0.25">
      <c r="Z2571" s="10"/>
    </row>
    <row r="2572" spans="26:26" x14ac:dyDescent="0.25">
      <c r="Z2572" s="10"/>
    </row>
    <row r="2573" spans="26:26" x14ac:dyDescent="0.25">
      <c r="Z2573" s="10"/>
    </row>
    <row r="2574" spans="26:26" x14ac:dyDescent="0.25">
      <c r="Z2574" s="10"/>
    </row>
    <row r="2575" spans="26:26" x14ac:dyDescent="0.25">
      <c r="Z2575" s="10"/>
    </row>
    <row r="2576" spans="26:26" x14ac:dyDescent="0.25">
      <c r="Z2576" s="10"/>
    </row>
    <row r="2577" spans="26:26" x14ac:dyDescent="0.25">
      <c r="Z2577" s="10"/>
    </row>
    <row r="2578" spans="26:26" x14ac:dyDescent="0.25">
      <c r="Z2578" s="10"/>
    </row>
    <row r="2579" spans="26:26" x14ac:dyDescent="0.25">
      <c r="Z2579" s="10"/>
    </row>
    <row r="2580" spans="26:26" x14ac:dyDescent="0.25">
      <c r="Z2580" s="10"/>
    </row>
    <row r="2581" spans="26:26" x14ac:dyDescent="0.25">
      <c r="Z2581" s="10"/>
    </row>
    <row r="2582" spans="26:26" x14ac:dyDescent="0.25">
      <c r="Z2582" s="10"/>
    </row>
    <row r="2583" spans="26:26" x14ac:dyDescent="0.25">
      <c r="Z2583" s="10"/>
    </row>
    <row r="2584" spans="26:26" x14ac:dyDescent="0.25">
      <c r="Z2584" s="10"/>
    </row>
    <row r="2585" spans="26:26" x14ac:dyDescent="0.25">
      <c r="Z2585" s="10"/>
    </row>
    <row r="2586" spans="26:26" x14ac:dyDescent="0.25">
      <c r="Z2586" s="10"/>
    </row>
    <row r="2587" spans="26:26" x14ac:dyDescent="0.25">
      <c r="Z2587" s="10"/>
    </row>
    <row r="2588" spans="26:26" x14ac:dyDescent="0.25">
      <c r="Z2588" s="10"/>
    </row>
    <row r="2589" spans="26:26" x14ac:dyDescent="0.25">
      <c r="Z2589" s="10"/>
    </row>
    <row r="2590" spans="26:26" x14ac:dyDescent="0.25">
      <c r="Z2590" s="10"/>
    </row>
    <row r="2591" spans="26:26" x14ac:dyDescent="0.25">
      <c r="Z2591" s="10"/>
    </row>
    <row r="2592" spans="26:26" x14ac:dyDescent="0.25">
      <c r="Z2592" s="10"/>
    </row>
    <row r="2593" spans="26:26" x14ac:dyDescent="0.25">
      <c r="Z2593" s="10"/>
    </row>
    <row r="2594" spans="26:26" x14ac:dyDescent="0.25">
      <c r="Z2594" s="10"/>
    </row>
    <row r="2595" spans="26:26" x14ac:dyDescent="0.25">
      <c r="Z2595" s="10"/>
    </row>
    <row r="2596" spans="26:26" x14ac:dyDescent="0.25">
      <c r="Z2596" s="10"/>
    </row>
    <row r="2597" spans="26:26" x14ac:dyDescent="0.25">
      <c r="Z2597" s="10"/>
    </row>
    <row r="2598" spans="26:26" x14ac:dyDescent="0.25">
      <c r="Z2598" s="10"/>
    </row>
    <row r="2599" spans="26:26" x14ac:dyDescent="0.25">
      <c r="Z2599" s="10"/>
    </row>
    <row r="2600" spans="26:26" x14ac:dyDescent="0.25">
      <c r="Z2600" s="10"/>
    </row>
    <row r="2601" spans="26:26" x14ac:dyDescent="0.25">
      <c r="Z2601" s="10"/>
    </row>
    <row r="2602" spans="26:26" x14ac:dyDescent="0.25">
      <c r="Z2602" s="10"/>
    </row>
    <row r="2603" spans="26:26" x14ac:dyDescent="0.25">
      <c r="Z2603" s="10"/>
    </row>
    <row r="2604" spans="26:26" x14ac:dyDescent="0.25">
      <c r="Z2604" s="10"/>
    </row>
    <row r="2605" spans="26:26" x14ac:dyDescent="0.25">
      <c r="Z2605" s="10"/>
    </row>
    <row r="2606" spans="26:26" x14ac:dyDescent="0.25">
      <c r="Z2606" s="10"/>
    </row>
    <row r="2607" spans="26:26" x14ac:dyDescent="0.25">
      <c r="Z2607" s="10"/>
    </row>
    <row r="2608" spans="26:26" x14ac:dyDescent="0.25">
      <c r="Z2608" s="10"/>
    </row>
    <row r="2609" spans="26:26" x14ac:dyDescent="0.25">
      <c r="Z2609" s="10"/>
    </row>
    <row r="2610" spans="26:26" x14ac:dyDescent="0.25">
      <c r="Z2610" s="10"/>
    </row>
    <row r="2611" spans="26:26" x14ac:dyDescent="0.25">
      <c r="Z2611" s="10"/>
    </row>
    <row r="2612" spans="26:26" x14ac:dyDescent="0.25">
      <c r="Z2612" s="10"/>
    </row>
    <row r="2613" spans="26:26" x14ac:dyDescent="0.25">
      <c r="Z2613" s="10"/>
    </row>
    <row r="2614" spans="26:26" x14ac:dyDescent="0.25">
      <c r="Z2614" s="10"/>
    </row>
    <row r="2615" spans="26:26" x14ac:dyDescent="0.25">
      <c r="Z2615" s="10"/>
    </row>
    <row r="2616" spans="26:26" x14ac:dyDescent="0.25">
      <c r="Z2616" s="10"/>
    </row>
    <row r="2617" spans="26:26" x14ac:dyDescent="0.25">
      <c r="Z2617" s="10"/>
    </row>
    <row r="2618" spans="26:26" x14ac:dyDescent="0.25">
      <c r="Z2618" s="10"/>
    </row>
    <row r="2619" spans="26:26" x14ac:dyDescent="0.25">
      <c r="Z2619" s="10"/>
    </row>
    <row r="2620" spans="26:26" x14ac:dyDescent="0.25">
      <c r="Z2620" s="10"/>
    </row>
    <row r="2621" spans="26:26" x14ac:dyDescent="0.25">
      <c r="Z2621" s="10"/>
    </row>
    <row r="2622" spans="26:26" x14ac:dyDescent="0.25">
      <c r="Z2622" s="10"/>
    </row>
    <row r="2623" spans="26:26" x14ac:dyDescent="0.25">
      <c r="Z2623" s="10"/>
    </row>
    <row r="2624" spans="26:26" x14ac:dyDescent="0.25">
      <c r="Z2624" s="10"/>
    </row>
    <row r="2625" spans="26:26" x14ac:dyDescent="0.25">
      <c r="Z2625" s="10"/>
    </row>
    <row r="2626" spans="26:26" x14ac:dyDescent="0.25">
      <c r="Z2626" s="10"/>
    </row>
    <row r="2627" spans="26:26" x14ac:dyDescent="0.25">
      <c r="Z2627" s="10"/>
    </row>
    <row r="2628" spans="26:26" x14ac:dyDescent="0.25">
      <c r="Z2628" s="10"/>
    </row>
    <row r="2629" spans="26:26" x14ac:dyDescent="0.25">
      <c r="Z2629" s="10"/>
    </row>
    <row r="2630" spans="26:26" x14ac:dyDescent="0.25">
      <c r="Z2630" s="10"/>
    </row>
    <row r="2631" spans="26:26" x14ac:dyDescent="0.25">
      <c r="Z2631" s="10"/>
    </row>
    <row r="2632" spans="26:26" x14ac:dyDescent="0.25">
      <c r="Z2632" s="10"/>
    </row>
    <row r="2633" spans="26:26" x14ac:dyDescent="0.25">
      <c r="Z2633" s="10"/>
    </row>
    <row r="2634" spans="26:26" x14ac:dyDescent="0.25">
      <c r="Z2634" s="10"/>
    </row>
    <row r="2635" spans="26:26" x14ac:dyDescent="0.25">
      <c r="Z2635" s="10"/>
    </row>
    <row r="2636" spans="26:26" x14ac:dyDescent="0.25">
      <c r="Z2636" s="10"/>
    </row>
    <row r="2637" spans="26:26" x14ac:dyDescent="0.25">
      <c r="Z2637" s="10"/>
    </row>
    <row r="2638" spans="26:26" x14ac:dyDescent="0.25">
      <c r="Z2638" s="10"/>
    </row>
    <row r="2639" spans="26:26" x14ac:dyDescent="0.25">
      <c r="Z2639" s="10"/>
    </row>
    <row r="2640" spans="26:26" x14ac:dyDescent="0.25">
      <c r="Z2640" s="10"/>
    </row>
    <row r="2641" spans="26:26" x14ac:dyDescent="0.25">
      <c r="Z2641" s="10"/>
    </row>
    <row r="2642" spans="26:26" x14ac:dyDescent="0.25">
      <c r="Z2642" s="10"/>
    </row>
    <row r="2643" spans="26:26" x14ac:dyDescent="0.25">
      <c r="Z2643" s="10"/>
    </row>
    <row r="2644" spans="26:26" x14ac:dyDescent="0.25">
      <c r="Z2644" s="10"/>
    </row>
    <row r="2645" spans="26:26" x14ac:dyDescent="0.25">
      <c r="Z2645" s="10"/>
    </row>
    <row r="2646" spans="26:26" x14ac:dyDescent="0.25">
      <c r="Z2646" s="10"/>
    </row>
    <row r="2647" spans="26:26" x14ac:dyDescent="0.25">
      <c r="Z2647" s="10"/>
    </row>
    <row r="2648" spans="26:26" x14ac:dyDescent="0.25">
      <c r="Z2648" s="10"/>
    </row>
    <row r="2649" spans="26:26" x14ac:dyDescent="0.25">
      <c r="Z2649" s="10"/>
    </row>
    <row r="2650" spans="26:26" x14ac:dyDescent="0.25">
      <c r="Z2650" s="10"/>
    </row>
    <row r="2651" spans="26:26" x14ac:dyDescent="0.25">
      <c r="Z2651" s="10"/>
    </row>
    <row r="2652" spans="26:26" x14ac:dyDescent="0.25">
      <c r="Z2652" s="10"/>
    </row>
    <row r="2653" spans="26:26" x14ac:dyDescent="0.25">
      <c r="Z2653" s="10"/>
    </row>
    <row r="2654" spans="26:26" x14ac:dyDescent="0.25">
      <c r="Z2654" s="10"/>
    </row>
    <row r="2655" spans="26:26" x14ac:dyDescent="0.25">
      <c r="Z2655" s="10"/>
    </row>
    <row r="2656" spans="26:26" x14ac:dyDescent="0.25">
      <c r="Z2656" s="10"/>
    </row>
    <row r="2657" spans="26:26" x14ac:dyDescent="0.25">
      <c r="Z2657" s="10"/>
    </row>
    <row r="2658" spans="26:26" x14ac:dyDescent="0.25">
      <c r="Z2658" s="10"/>
    </row>
    <row r="2659" spans="26:26" x14ac:dyDescent="0.25">
      <c r="Z2659" s="10"/>
    </row>
    <row r="2660" spans="26:26" x14ac:dyDescent="0.25">
      <c r="Z2660" s="10"/>
    </row>
    <row r="2661" spans="26:26" x14ac:dyDescent="0.25">
      <c r="Z2661" s="10"/>
    </row>
    <row r="2662" spans="26:26" x14ac:dyDescent="0.25">
      <c r="Z2662" s="10"/>
    </row>
    <row r="2663" spans="26:26" x14ac:dyDescent="0.25">
      <c r="Z2663" s="10"/>
    </row>
    <row r="2664" spans="26:26" x14ac:dyDescent="0.25">
      <c r="Z2664" s="10"/>
    </row>
    <row r="2665" spans="26:26" x14ac:dyDescent="0.25">
      <c r="Z2665" s="10"/>
    </row>
    <row r="2666" spans="26:26" x14ac:dyDescent="0.25">
      <c r="Z2666" s="10"/>
    </row>
    <row r="2667" spans="26:26" x14ac:dyDescent="0.25">
      <c r="Z2667" s="10"/>
    </row>
    <row r="2668" spans="26:26" x14ac:dyDescent="0.25">
      <c r="Z2668" s="10"/>
    </row>
    <row r="2669" spans="26:26" x14ac:dyDescent="0.25">
      <c r="Z2669" s="10"/>
    </row>
    <row r="2670" spans="26:26" x14ac:dyDescent="0.25">
      <c r="Z2670" s="10"/>
    </row>
    <row r="2671" spans="26:26" x14ac:dyDescent="0.25">
      <c r="Z2671" s="10"/>
    </row>
    <row r="2672" spans="26:26" x14ac:dyDescent="0.25">
      <c r="Z2672" s="10"/>
    </row>
    <row r="2673" spans="26:26" x14ac:dyDescent="0.25">
      <c r="Z2673" s="10"/>
    </row>
    <row r="2674" spans="26:26" x14ac:dyDescent="0.25">
      <c r="Z2674" s="10"/>
    </row>
    <row r="2675" spans="26:26" x14ac:dyDescent="0.25">
      <c r="Z2675" s="10"/>
    </row>
    <row r="2676" spans="26:26" x14ac:dyDescent="0.25">
      <c r="Z2676" s="10"/>
    </row>
    <row r="2677" spans="26:26" x14ac:dyDescent="0.25">
      <c r="Z2677" s="10"/>
    </row>
    <row r="2678" spans="26:26" x14ac:dyDescent="0.25">
      <c r="Z2678" s="10"/>
    </row>
    <row r="2679" spans="26:26" x14ac:dyDescent="0.25">
      <c r="Z2679" s="10"/>
    </row>
    <row r="2680" spans="26:26" x14ac:dyDescent="0.25">
      <c r="Z2680" s="10"/>
    </row>
    <row r="2681" spans="26:26" x14ac:dyDescent="0.25">
      <c r="Z2681" s="10"/>
    </row>
    <row r="2682" spans="26:26" x14ac:dyDescent="0.25">
      <c r="Z2682" s="10"/>
    </row>
    <row r="2683" spans="26:26" x14ac:dyDescent="0.25">
      <c r="Z2683" s="10"/>
    </row>
    <row r="2684" spans="26:26" x14ac:dyDescent="0.25">
      <c r="Z2684" s="10"/>
    </row>
    <row r="2685" spans="26:26" x14ac:dyDescent="0.25">
      <c r="Z2685" s="10"/>
    </row>
    <row r="2686" spans="26:26" x14ac:dyDescent="0.25">
      <c r="Z2686" s="10"/>
    </row>
    <row r="2687" spans="26:26" x14ac:dyDescent="0.25">
      <c r="Z2687" s="10"/>
    </row>
    <row r="2688" spans="26:26" x14ac:dyDescent="0.25">
      <c r="Z2688" s="10"/>
    </row>
    <row r="2689" spans="26:26" x14ac:dyDescent="0.25">
      <c r="Z2689" s="10"/>
    </row>
    <row r="2690" spans="26:26" x14ac:dyDescent="0.25">
      <c r="Z2690" s="10"/>
    </row>
    <row r="2691" spans="26:26" x14ac:dyDescent="0.25">
      <c r="Z2691" s="10"/>
    </row>
    <row r="2692" spans="26:26" x14ac:dyDescent="0.25">
      <c r="Z2692" s="10"/>
    </row>
    <row r="2693" spans="26:26" x14ac:dyDescent="0.25">
      <c r="Z2693" s="10"/>
    </row>
    <row r="2694" spans="26:26" x14ac:dyDescent="0.25">
      <c r="Z2694" s="10"/>
    </row>
    <row r="2695" spans="26:26" x14ac:dyDescent="0.25">
      <c r="Z2695" s="10"/>
    </row>
    <row r="2696" spans="26:26" x14ac:dyDescent="0.25">
      <c r="Z2696" s="10"/>
    </row>
    <row r="2697" spans="26:26" x14ac:dyDescent="0.25">
      <c r="Z2697" s="10"/>
    </row>
    <row r="2698" spans="26:26" x14ac:dyDescent="0.25">
      <c r="Z2698" s="10"/>
    </row>
    <row r="2699" spans="26:26" x14ac:dyDescent="0.25">
      <c r="Z2699" s="10"/>
    </row>
    <row r="2700" spans="26:26" x14ac:dyDescent="0.25">
      <c r="Z2700" s="10"/>
    </row>
    <row r="2701" spans="26:26" x14ac:dyDescent="0.25">
      <c r="Z2701" s="10"/>
    </row>
    <row r="2702" spans="26:26" x14ac:dyDescent="0.25">
      <c r="Z2702" s="10"/>
    </row>
    <row r="2703" spans="26:26" x14ac:dyDescent="0.25">
      <c r="Z2703" s="10"/>
    </row>
    <row r="2704" spans="26:26" x14ac:dyDescent="0.25">
      <c r="Z2704" s="10"/>
    </row>
    <row r="2705" spans="26:26" x14ac:dyDescent="0.25">
      <c r="Z2705" s="10"/>
    </row>
    <row r="2706" spans="26:26" x14ac:dyDescent="0.25">
      <c r="Z2706" s="10"/>
    </row>
    <row r="2707" spans="26:26" x14ac:dyDescent="0.25">
      <c r="Z2707" s="10"/>
    </row>
    <row r="2708" spans="26:26" x14ac:dyDescent="0.25">
      <c r="Z2708" s="10"/>
    </row>
    <row r="2709" spans="26:26" x14ac:dyDescent="0.25">
      <c r="Z2709" s="10"/>
    </row>
    <row r="2710" spans="26:26" x14ac:dyDescent="0.25">
      <c r="Z2710" s="10"/>
    </row>
    <row r="2711" spans="26:26" x14ac:dyDescent="0.25">
      <c r="Z2711" s="10"/>
    </row>
    <row r="2712" spans="26:26" x14ac:dyDescent="0.25">
      <c r="Z2712" s="10"/>
    </row>
    <row r="2713" spans="26:26" x14ac:dyDescent="0.25">
      <c r="Z2713" s="10"/>
    </row>
    <row r="2714" spans="26:26" x14ac:dyDescent="0.25">
      <c r="Z2714" s="10"/>
    </row>
    <row r="2715" spans="26:26" x14ac:dyDescent="0.25">
      <c r="Z2715" s="10"/>
    </row>
    <row r="2716" spans="26:26" x14ac:dyDescent="0.25">
      <c r="Z2716" s="10"/>
    </row>
    <row r="2717" spans="26:26" x14ac:dyDescent="0.25">
      <c r="Z2717" s="10"/>
    </row>
    <row r="2718" spans="26:26" x14ac:dyDescent="0.25">
      <c r="Z2718" s="10"/>
    </row>
    <row r="2719" spans="26:26" x14ac:dyDescent="0.25">
      <c r="Z2719" s="10"/>
    </row>
    <row r="2720" spans="26:26" x14ac:dyDescent="0.25">
      <c r="Z2720" s="10"/>
    </row>
    <row r="2721" spans="26:26" x14ac:dyDescent="0.25">
      <c r="Z2721" s="10"/>
    </row>
    <row r="2722" spans="26:26" x14ac:dyDescent="0.25">
      <c r="Z2722" s="10"/>
    </row>
    <row r="2723" spans="26:26" x14ac:dyDescent="0.25">
      <c r="Z2723" s="10"/>
    </row>
    <row r="2724" spans="26:26" x14ac:dyDescent="0.25">
      <c r="Z2724" s="10"/>
    </row>
    <row r="2725" spans="26:26" x14ac:dyDescent="0.25">
      <c r="Z2725" s="10"/>
    </row>
    <row r="2726" spans="26:26" x14ac:dyDescent="0.25">
      <c r="Z2726" s="10"/>
    </row>
    <row r="2727" spans="26:26" x14ac:dyDescent="0.25">
      <c r="Z2727" s="10"/>
    </row>
    <row r="2728" spans="26:26" x14ac:dyDescent="0.25">
      <c r="Z2728" s="10"/>
    </row>
    <row r="2729" spans="26:26" x14ac:dyDescent="0.25">
      <c r="Z2729" s="10"/>
    </row>
    <row r="2730" spans="26:26" x14ac:dyDescent="0.25">
      <c r="Z2730" s="10"/>
    </row>
    <row r="2731" spans="26:26" x14ac:dyDescent="0.25">
      <c r="Z2731" s="10"/>
    </row>
    <row r="2732" spans="26:26" x14ac:dyDescent="0.25">
      <c r="Z2732" s="10"/>
    </row>
    <row r="2733" spans="26:26" x14ac:dyDescent="0.25">
      <c r="Z2733" s="10"/>
    </row>
    <row r="2734" spans="26:26" x14ac:dyDescent="0.25">
      <c r="Z2734" s="10"/>
    </row>
    <row r="2735" spans="26:26" x14ac:dyDescent="0.25">
      <c r="Z2735" s="10"/>
    </row>
    <row r="2736" spans="26:26" x14ac:dyDescent="0.25">
      <c r="Z2736" s="10"/>
    </row>
    <row r="2737" spans="26:26" x14ac:dyDescent="0.25">
      <c r="Z2737" s="10"/>
    </row>
    <row r="2738" spans="26:26" x14ac:dyDescent="0.25">
      <c r="Z2738" s="10"/>
    </row>
    <row r="2739" spans="26:26" x14ac:dyDescent="0.25">
      <c r="Z2739" s="10"/>
    </row>
    <row r="2740" spans="26:26" x14ac:dyDescent="0.25">
      <c r="Z2740" s="10"/>
    </row>
    <row r="2741" spans="26:26" x14ac:dyDescent="0.25">
      <c r="Z2741" s="10"/>
    </row>
    <row r="2742" spans="26:26" x14ac:dyDescent="0.25">
      <c r="Z2742" s="10"/>
    </row>
    <row r="2743" spans="26:26" x14ac:dyDescent="0.25">
      <c r="Z2743" s="10"/>
    </row>
    <row r="2744" spans="26:26" x14ac:dyDescent="0.25">
      <c r="Z2744" s="10"/>
    </row>
    <row r="2745" spans="26:26" x14ac:dyDescent="0.25">
      <c r="Z2745" s="10"/>
    </row>
    <row r="2746" spans="26:26" x14ac:dyDescent="0.25">
      <c r="Z2746" s="10"/>
    </row>
    <row r="2747" spans="26:26" x14ac:dyDescent="0.25">
      <c r="Z2747" s="10"/>
    </row>
    <row r="2748" spans="26:26" x14ac:dyDescent="0.25">
      <c r="Z2748" s="10"/>
    </row>
    <row r="2749" spans="26:26" x14ac:dyDescent="0.25">
      <c r="Z2749" s="10"/>
    </row>
    <row r="2750" spans="26:26" x14ac:dyDescent="0.25">
      <c r="Z2750" s="10"/>
    </row>
    <row r="2751" spans="26:26" x14ac:dyDescent="0.25">
      <c r="Z2751" s="10"/>
    </row>
    <row r="2752" spans="26:26" x14ac:dyDescent="0.25">
      <c r="Z2752" s="10"/>
    </row>
    <row r="2753" spans="26:26" x14ac:dyDescent="0.25">
      <c r="Z2753" s="10"/>
    </row>
    <row r="2754" spans="26:26" x14ac:dyDescent="0.25">
      <c r="Z2754" s="10"/>
    </row>
    <row r="2755" spans="26:26" x14ac:dyDescent="0.25">
      <c r="Z2755" s="10"/>
    </row>
    <row r="2756" spans="26:26" x14ac:dyDescent="0.25">
      <c r="Z2756" s="10"/>
    </row>
    <row r="2757" spans="26:26" x14ac:dyDescent="0.25">
      <c r="Z2757" s="10"/>
    </row>
    <row r="2758" spans="26:26" x14ac:dyDescent="0.25">
      <c r="Z2758" s="10"/>
    </row>
    <row r="2759" spans="26:26" x14ac:dyDescent="0.25">
      <c r="Z2759" s="10"/>
    </row>
    <row r="2760" spans="26:26" x14ac:dyDescent="0.25">
      <c r="Z2760" s="10"/>
    </row>
    <row r="2761" spans="26:26" x14ac:dyDescent="0.25">
      <c r="Z2761" s="10"/>
    </row>
    <row r="2762" spans="26:26" x14ac:dyDescent="0.25">
      <c r="Z2762" s="10"/>
    </row>
    <row r="2763" spans="26:26" x14ac:dyDescent="0.25">
      <c r="Z2763" s="10"/>
    </row>
    <row r="2764" spans="26:26" x14ac:dyDescent="0.25">
      <c r="Z2764" s="10"/>
    </row>
    <row r="2765" spans="26:26" x14ac:dyDescent="0.25">
      <c r="Z2765" s="10"/>
    </row>
    <row r="2766" spans="26:26" x14ac:dyDescent="0.25">
      <c r="Z2766" s="10"/>
    </row>
    <row r="2767" spans="26:26" x14ac:dyDescent="0.25">
      <c r="Z2767" s="10"/>
    </row>
    <row r="2768" spans="26:26" x14ac:dyDescent="0.25">
      <c r="Z2768" s="10"/>
    </row>
    <row r="2769" spans="26:26" x14ac:dyDescent="0.25">
      <c r="Z2769" s="10"/>
    </row>
    <row r="2770" spans="26:26" x14ac:dyDescent="0.25">
      <c r="Z2770" s="10"/>
    </row>
    <row r="2771" spans="26:26" x14ac:dyDescent="0.25">
      <c r="Z2771" s="10"/>
    </row>
    <row r="2772" spans="26:26" x14ac:dyDescent="0.25">
      <c r="Z2772" s="10"/>
    </row>
    <row r="2773" spans="26:26" x14ac:dyDescent="0.25">
      <c r="Z2773" s="10"/>
    </row>
    <row r="2774" spans="26:26" x14ac:dyDescent="0.25">
      <c r="Z2774" s="10"/>
    </row>
    <row r="2775" spans="26:26" x14ac:dyDescent="0.25">
      <c r="Z2775" s="10"/>
    </row>
    <row r="2776" spans="26:26" x14ac:dyDescent="0.25">
      <c r="Z2776" s="10"/>
    </row>
    <row r="2777" spans="26:26" x14ac:dyDescent="0.25">
      <c r="Z2777" s="10"/>
    </row>
    <row r="2778" spans="26:26" x14ac:dyDescent="0.25">
      <c r="Z2778" s="10"/>
    </row>
    <row r="2779" spans="26:26" x14ac:dyDescent="0.25">
      <c r="Z2779" s="10"/>
    </row>
    <row r="2780" spans="26:26" x14ac:dyDescent="0.25">
      <c r="Z2780" s="10"/>
    </row>
    <row r="2781" spans="26:26" x14ac:dyDescent="0.25">
      <c r="Z2781" s="10"/>
    </row>
    <row r="2782" spans="26:26" x14ac:dyDescent="0.25">
      <c r="Z2782" s="10"/>
    </row>
    <row r="2783" spans="26:26" x14ac:dyDescent="0.25">
      <c r="Z2783" s="10"/>
    </row>
    <row r="2784" spans="26:26" x14ac:dyDescent="0.25">
      <c r="Z2784" s="10"/>
    </row>
    <row r="2785" spans="26:26" x14ac:dyDescent="0.25">
      <c r="Z2785" s="10"/>
    </row>
    <row r="2786" spans="26:26" x14ac:dyDescent="0.25">
      <c r="Z2786" s="10"/>
    </row>
    <row r="2787" spans="26:26" x14ac:dyDescent="0.25">
      <c r="Z2787" s="10"/>
    </row>
    <row r="2788" spans="26:26" x14ac:dyDescent="0.25">
      <c r="Z2788" s="10"/>
    </row>
    <row r="2789" spans="26:26" x14ac:dyDescent="0.25">
      <c r="Z2789" s="10"/>
    </row>
    <row r="2790" spans="26:26" x14ac:dyDescent="0.25">
      <c r="Z2790" s="10"/>
    </row>
    <row r="2791" spans="26:26" x14ac:dyDescent="0.25">
      <c r="Z2791" s="10"/>
    </row>
    <row r="2792" spans="26:26" x14ac:dyDescent="0.25">
      <c r="Z2792" s="10"/>
    </row>
    <row r="2793" spans="26:26" x14ac:dyDescent="0.25">
      <c r="Z2793" s="10"/>
    </row>
    <row r="2794" spans="26:26" x14ac:dyDescent="0.25">
      <c r="Z2794" s="10"/>
    </row>
    <row r="2795" spans="26:26" x14ac:dyDescent="0.25">
      <c r="Z2795" s="10"/>
    </row>
    <row r="2796" spans="26:26" x14ac:dyDescent="0.25">
      <c r="Z2796" s="10"/>
    </row>
    <row r="2797" spans="26:26" x14ac:dyDescent="0.25">
      <c r="Z2797" s="10"/>
    </row>
    <row r="2798" spans="26:26" x14ac:dyDescent="0.25">
      <c r="Z2798" s="10"/>
    </row>
    <row r="2799" spans="26:26" x14ac:dyDescent="0.25">
      <c r="Z2799" s="10"/>
    </row>
    <row r="2800" spans="26:26" x14ac:dyDescent="0.25">
      <c r="Z2800" s="10"/>
    </row>
    <row r="2801" spans="26:26" x14ac:dyDescent="0.25">
      <c r="Z2801" s="10"/>
    </row>
    <row r="2802" spans="26:26" x14ac:dyDescent="0.25">
      <c r="Z2802" s="10"/>
    </row>
    <row r="2803" spans="26:26" x14ac:dyDescent="0.25">
      <c r="Z2803" s="10"/>
    </row>
    <row r="2804" spans="26:26" x14ac:dyDescent="0.25">
      <c r="Z2804" s="10"/>
    </row>
    <row r="2805" spans="26:26" x14ac:dyDescent="0.25">
      <c r="Z2805" s="10"/>
    </row>
    <row r="2806" spans="26:26" x14ac:dyDescent="0.25">
      <c r="Z2806" s="10"/>
    </row>
    <row r="2807" spans="26:26" x14ac:dyDescent="0.25">
      <c r="Z2807" s="10"/>
    </row>
    <row r="2808" spans="26:26" x14ac:dyDescent="0.25">
      <c r="Z2808" s="10"/>
    </row>
    <row r="2809" spans="26:26" x14ac:dyDescent="0.25">
      <c r="Z2809" s="10"/>
    </row>
    <row r="2810" spans="26:26" x14ac:dyDescent="0.25">
      <c r="Z2810" s="10"/>
    </row>
    <row r="2811" spans="26:26" x14ac:dyDescent="0.25">
      <c r="Z2811" s="10"/>
    </row>
    <row r="2812" spans="26:26" x14ac:dyDescent="0.25">
      <c r="Z2812" s="10"/>
    </row>
    <row r="2813" spans="26:26" x14ac:dyDescent="0.25">
      <c r="Z2813" s="10"/>
    </row>
    <row r="2814" spans="26:26" x14ac:dyDescent="0.25">
      <c r="Z2814" s="10"/>
    </row>
    <row r="2815" spans="26:26" x14ac:dyDescent="0.25">
      <c r="Z2815" s="10"/>
    </row>
    <row r="2816" spans="26:26" x14ac:dyDescent="0.25">
      <c r="Z2816" s="10"/>
    </row>
    <row r="2817" spans="26:26" x14ac:dyDescent="0.25">
      <c r="Z2817" s="10"/>
    </row>
    <row r="2818" spans="26:26" x14ac:dyDescent="0.25">
      <c r="Z2818" s="10"/>
    </row>
    <row r="2819" spans="26:26" x14ac:dyDescent="0.25">
      <c r="Z2819" s="10"/>
    </row>
    <row r="2820" spans="26:26" x14ac:dyDescent="0.25">
      <c r="Z2820" s="10"/>
    </row>
    <row r="2821" spans="26:26" x14ac:dyDescent="0.25">
      <c r="Z2821" s="10"/>
    </row>
    <row r="2822" spans="26:26" x14ac:dyDescent="0.25">
      <c r="Z2822" s="10"/>
    </row>
    <row r="2823" spans="26:26" x14ac:dyDescent="0.25">
      <c r="Z2823" s="10"/>
    </row>
    <row r="2824" spans="26:26" x14ac:dyDescent="0.25">
      <c r="Z2824" s="10"/>
    </row>
    <row r="2825" spans="26:26" x14ac:dyDescent="0.25">
      <c r="Z2825" s="10"/>
    </row>
    <row r="2826" spans="26:26" x14ac:dyDescent="0.25">
      <c r="Z2826" s="10"/>
    </row>
    <row r="2827" spans="26:26" x14ac:dyDescent="0.25">
      <c r="Z2827" s="10"/>
    </row>
    <row r="2828" spans="26:26" x14ac:dyDescent="0.25">
      <c r="Z2828" s="10"/>
    </row>
    <row r="2829" spans="26:26" x14ac:dyDescent="0.25">
      <c r="Z2829" s="10"/>
    </row>
    <row r="2830" spans="26:26" x14ac:dyDescent="0.25">
      <c r="Z2830" s="10"/>
    </row>
    <row r="2831" spans="26:26" x14ac:dyDescent="0.25">
      <c r="Z2831" s="10"/>
    </row>
    <row r="2832" spans="26:26" x14ac:dyDescent="0.25">
      <c r="Z2832" s="10"/>
    </row>
    <row r="2833" spans="26:26" x14ac:dyDescent="0.25">
      <c r="Z2833" s="10"/>
    </row>
    <row r="2834" spans="26:26" x14ac:dyDescent="0.25">
      <c r="Z2834" s="10"/>
    </row>
    <row r="2835" spans="26:26" x14ac:dyDescent="0.25">
      <c r="Z2835" s="10"/>
    </row>
    <row r="2836" spans="26:26" x14ac:dyDescent="0.25">
      <c r="Z2836" s="10"/>
    </row>
    <row r="2837" spans="26:26" x14ac:dyDescent="0.25">
      <c r="Z2837" s="10"/>
    </row>
    <row r="2838" spans="26:26" x14ac:dyDescent="0.25">
      <c r="Z2838" s="10"/>
    </row>
    <row r="2839" spans="26:26" x14ac:dyDescent="0.25">
      <c r="Z2839" s="10"/>
    </row>
    <row r="2840" spans="26:26" x14ac:dyDescent="0.25">
      <c r="Z2840" s="10"/>
    </row>
    <row r="2841" spans="26:26" x14ac:dyDescent="0.25">
      <c r="Z2841" s="10"/>
    </row>
    <row r="2842" spans="26:26" x14ac:dyDescent="0.25">
      <c r="Z2842" s="10"/>
    </row>
    <row r="2843" spans="26:26" x14ac:dyDescent="0.25">
      <c r="Z2843" s="10"/>
    </row>
    <row r="2844" spans="26:26" x14ac:dyDescent="0.25">
      <c r="Z2844" s="10"/>
    </row>
    <row r="2845" spans="26:26" x14ac:dyDescent="0.25">
      <c r="Z2845" s="10"/>
    </row>
    <row r="2846" spans="26:26" x14ac:dyDescent="0.25">
      <c r="Z2846" s="10"/>
    </row>
    <row r="2847" spans="26:26" x14ac:dyDescent="0.25">
      <c r="Z2847" s="10"/>
    </row>
    <row r="2848" spans="26:26" x14ac:dyDescent="0.25">
      <c r="Z2848" s="10"/>
    </row>
    <row r="2849" spans="26:26" x14ac:dyDescent="0.25">
      <c r="Z2849" s="10"/>
    </row>
    <row r="2850" spans="26:26" x14ac:dyDescent="0.25">
      <c r="Z2850" s="10"/>
    </row>
    <row r="2851" spans="26:26" x14ac:dyDescent="0.25">
      <c r="Z2851" s="10"/>
    </row>
    <row r="2852" spans="26:26" x14ac:dyDescent="0.25">
      <c r="Z2852" s="10"/>
    </row>
    <row r="2853" spans="26:26" x14ac:dyDescent="0.25">
      <c r="Z2853" s="10"/>
    </row>
    <row r="2854" spans="26:26" x14ac:dyDescent="0.25">
      <c r="Z2854" s="10"/>
    </row>
    <row r="2855" spans="26:26" x14ac:dyDescent="0.25">
      <c r="Z2855" s="10"/>
    </row>
    <row r="2856" spans="26:26" x14ac:dyDescent="0.25">
      <c r="Z2856" s="10"/>
    </row>
    <row r="2857" spans="26:26" x14ac:dyDescent="0.25">
      <c r="Z2857" s="10"/>
    </row>
    <row r="2858" spans="26:26" x14ac:dyDescent="0.25">
      <c r="Z2858" s="10"/>
    </row>
    <row r="2859" spans="26:26" x14ac:dyDescent="0.25">
      <c r="Z2859" s="10"/>
    </row>
    <row r="2860" spans="26:26" x14ac:dyDescent="0.25">
      <c r="Z2860" s="10"/>
    </row>
    <row r="2861" spans="26:26" x14ac:dyDescent="0.25">
      <c r="Z2861" s="10"/>
    </row>
    <row r="2862" spans="26:26" x14ac:dyDescent="0.25">
      <c r="Z2862" s="10"/>
    </row>
    <row r="2863" spans="26:26" x14ac:dyDescent="0.25">
      <c r="Z2863" s="10"/>
    </row>
    <row r="2864" spans="26:26" x14ac:dyDescent="0.25">
      <c r="Z2864" s="10"/>
    </row>
    <row r="2865" spans="26:26" x14ac:dyDescent="0.25">
      <c r="Z2865" s="10"/>
    </row>
    <row r="2866" spans="26:26" x14ac:dyDescent="0.25">
      <c r="Z2866" s="10"/>
    </row>
    <row r="2867" spans="26:26" x14ac:dyDescent="0.25">
      <c r="Z2867" s="10"/>
    </row>
    <row r="2868" spans="26:26" x14ac:dyDescent="0.25">
      <c r="Z2868" s="10"/>
    </row>
    <row r="2869" spans="26:26" x14ac:dyDescent="0.25">
      <c r="Z2869" s="10"/>
    </row>
    <row r="2870" spans="26:26" x14ac:dyDescent="0.25">
      <c r="Z2870" s="10"/>
    </row>
    <row r="2871" spans="26:26" x14ac:dyDescent="0.25">
      <c r="Z2871" s="10"/>
    </row>
    <row r="2872" spans="26:26" x14ac:dyDescent="0.25">
      <c r="Z2872" s="10"/>
    </row>
    <row r="2873" spans="26:26" x14ac:dyDescent="0.25">
      <c r="Z2873" s="10"/>
    </row>
    <row r="2874" spans="26:26" x14ac:dyDescent="0.25">
      <c r="Z2874" s="10"/>
    </row>
    <row r="2875" spans="26:26" x14ac:dyDescent="0.25">
      <c r="Z2875" s="10"/>
    </row>
    <row r="2876" spans="26:26" x14ac:dyDescent="0.25">
      <c r="Z2876" s="10"/>
    </row>
    <row r="2877" spans="26:26" x14ac:dyDescent="0.25">
      <c r="Z2877" s="10"/>
    </row>
    <row r="2878" spans="26:26" x14ac:dyDescent="0.25">
      <c r="Z2878" s="10"/>
    </row>
    <row r="2879" spans="26:26" x14ac:dyDescent="0.25">
      <c r="Z2879" s="10"/>
    </row>
    <row r="2880" spans="26:26" x14ac:dyDescent="0.25">
      <c r="Z2880" s="10"/>
    </row>
    <row r="2881" spans="26:26" x14ac:dyDescent="0.25">
      <c r="Z2881" s="10"/>
    </row>
    <row r="2882" spans="26:26" x14ac:dyDescent="0.25">
      <c r="Z2882" s="10"/>
    </row>
    <row r="2883" spans="26:26" x14ac:dyDescent="0.25">
      <c r="Z2883" s="10"/>
    </row>
    <row r="2884" spans="26:26" x14ac:dyDescent="0.25">
      <c r="Z2884" s="10"/>
    </row>
    <row r="2885" spans="26:26" x14ac:dyDescent="0.25">
      <c r="Z2885" s="10"/>
    </row>
    <row r="2886" spans="26:26" x14ac:dyDescent="0.25">
      <c r="Z2886" s="10"/>
    </row>
    <row r="2887" spans="26:26" x14ac:dyDescent="0.25">
      <c r="Z2887" s="10"/>
    </row>
    <row r="2888" spans="26:26" x14ac:dyDescent="0.25">
      <c r="Z2888" s="10"/>
    </row>
    <row r="2889" spans="26:26" x14ac:dyDescent="0.25">
      <c r="Z2889" s="10"/>
    </row>
    <row r="2890" spans="26:26" x14ac:dyDescent="0.25">
      <c r="Z2890" s="10"/>
    </row>
    <row r="2891" spans="26:26" x14ac:dyDescent="0.25">
      <c r="Z2891" s="10"/>
    </row>
    <row r="2892" spans="26:26" x14ac:dyDescent="0.25">
      <c r="Z2892" s="10"/>
    </row>
    <row r="2893" spans="26:26" x14ac:dyDescent="0.25">
      <c r="Z2893" s="10"/>
    </row>
    <row r="2894" spans="26:26" x14ac:dyDescent="0.25">
      <c r="Z2894" s="10"/>
    </row>
    <row r="2895" spans="26:26" x14ac:dyDescent="0.25">
      <c r="Z2895" s="10"/>
    </row>
    <row r="2896" spans="26:26" x14ac:dyDescent="0.25">
      <c r="Z2896" s="10"/>
    </row>
    <row r="2897" spans="26:26" x14ac:dyDescent="0.25">
      <c r="Z2897" s="10"/>
    </row>
    <row r="2898" spans="26:26" x14ac:dyDescent="0.25">
      <c r="Z2898" s="10"/>
    </row>
    <row r="2899" spans="26:26" x14ac:dyDescent="0.25">
      <c r="Z2899" s="10"/>
    </row>
    <row r="2900" spans="26:26" x14ac:dyDescent="0.25">
      <c r="Z2900" s="10"/>
    </row>
    <row r="2901" spans="26:26" x14ac:dyDescent="0.25">
      <c r="Z2901" s="10"/>
    </row>
    <row r="2902" spans="26:26" x14ac:dyDescent="0.25">
      <c r="Z2902" s="10"/>
    </row>
    <row r="2903" spans="26:26" x14ac:dyDescent="0.25">
      <c r="Z2903" s="10"/>
    </row>
    <row r="2904" spans="26:26" x14ac:dyDescent="0.25">
      <c r="Z2904" s="10"/>
    </row>
    <row r="2905" spans="26:26" x14ac:dyDescent="0.25">
      <c r="Z2905" s="10"/>
    </row>
    <row r="2906" spans="26:26" x14ac:dyDescent="0.25">
      <c r="Z2906" s="10"/>
    </row>
    <row r="2907" spans="26:26" x14ac:dyDescent="0.25">
      <c r="Z2907" s="10"/>
    </row>
    <row r="2908" spans="26:26" x14ac:dyDescent="0.25">
      <c r="Z2908" s="10"/>
    </row>
    <row r="2909" spans="26:26" x14ac:dyDescent="0.25">
      <c r="Z2909" s="10"/>
    </row>
    <row r="2910" spans="26:26" x14ac:dyDescent="0.25">
      <c r="Z2910" s="10"/>
    </row>
    <row r="2911" spans="26:26" x14ac:dyDescent="0.25">
      <c r="Z2911" s="10"/>
    </row>
    <row r="2912" spans="26:26" x14ac:dyDescent="0.25">
      <c r="Z2912" s="10"/>
    </row>
    <row r="2913" spans="26:26" x14ac:dyDescent="0.25">
      <c r="Z2913" s="10"/>
    </row>
    <row r="2914" spans="26:26" x14ac:dyDescent="0.25">
      <c r="Z2914" s="10"/>
    </row>
    <row r="2915" spans="26:26" x14ac:dyDescent="0.25">
      <c r="Z2915" s="10"/>
    </row>
    <row r="2916" spans="26:26" x14ac:dyDescent="0.25">
      <c r="Z2916" s="10"/>
    </row>
    <row r="2917" spans="26:26" x14ac:dyDescent="0.25">
      <c r="Z2917" s="10"/>
    </row>
    <row r="2918" spans="26:26" x14ac:dyDescent="0.25">
      <c r="Z2918" s="10"/>
    </row>
    <row r="2919" spans="26:26" x14ac:dyDescent="0.25">
      <c r="Z2919" s="10"/>
    </row>
    <row r="2920" spans="26:26" x14ac:dyDescent="0.25">
      <c r="Z2920" s="10"/>
    </row>
    <row r="2921" spans="26:26" x14ac:dyDescent="0.25">
      <c r="Z2921" s="10"/>
    </row>
    <row r="2922" spans="26:26" x14ac:dyDescent="0.25">
      <c r="Z2922" s="10"/>
    </row>
    <row r="2923" spans="26:26" x14ac:dyDescent="0.25">
      <c r="Z2923" s="10"/>
    </row>
    <row r="2924" spans="26:26" x14ac:dyDescent="0.25">
      <c r="Z2924" s="10"/>
    </row>
    <row r="2925" spans="26:26" x14ac:dyDescent="0.25">
      <c r="Z2925" s="10"/>
    </row>
    <row r="2926" spans="26:26" x14ac:dyDescent="0.25">
      <c r="Z2926" s="10"/>
    </row>
    <row r="2927" spans="26:26" x14ac:dyDescent="0.25">
      <c r="Z2927" s="10"/>
    </row>
    <row r="2928" spans="26:26" x14ac:dyDescent="0.25">
      <c r="Z2928" s="10"/>
    </row>
    <row r="2929" spans="26:26" x14ac:dyDescent="0.25">
      <c r="Z2929" s="10"/>
    </row>
    <row r="2930" spans="26:26" x14ac:dyDescent="0.25">
      <c r="Z2930" s="10"/>
    </row>
    <row r="2931" spans="26:26" x14ac:dyDescent="0.25">
      <c r="Z2931" s="10"/>
    </row>
    <row r="2932" spans="26:26" x14ac:dyDescent="0.25">
      <c r="Z2932" s="10"/>
    </row>
    <row r="2933" spans="26:26" x14ac:dyDescent="0.25">
      <c r="Z2933" s="10"/>
    </row>
    <row r="2934" spans="26:26" x14ac:dyDescent="0.25">
      <c r="Z2934" s="10"/>
    </row>
    <row r="2935" spans="26:26" x14ac:dyDescent="0.25">
      <c r="Z2935" s="10"/>
    </row>
    <row r="2936" spans="26:26" x14ac:dyDescent="0.25">
      <c r="Z2936" s="10"/>
    </row>
    <row r="2937" spans="26:26" x14ac:dyDescent="0.25">
      <c r="Z2937" s="10"/>
    </row>
    <row r="2938" spans="26:26" x14ac:dyDescent="0.25">
      <c r="Z2938" s="10"/>
    </row>
    <row r="2939" spans="26:26" x14ac:dyDescent="0.25">
      <c r="Z2939" s="10"/>
    </row>
    <row r="2940" spans="26:26" x14ac:dyDescent="0.25">
      <c r="Z2940" s="10"/>
    </row>
    <row r="2941" spans="26:26" x14ac:dyDescent="0.25">
      <c r="Z2941" s="10"/>
    </row>
    <row r="2942" spans="26:26" x14ac:dyDescent="0.25">
      <c r="Z2942" s="10"/>
    </row>
    <row r="2943" spans="26:26" x14ac:dyDescent="0.25">
      <c r="Z2943" s="10"/>
    </row>
    <row r="2944" spans="26:26" x14ac:dyDescent="0.25">
      <c r="Z2944" s="10"/>
    </row>
    <row r="2945" spans="26:26" x14ac:dyDescent="0.25">
      <c r="Z2945" s="10"/>
    </row>
    <row r="2946" spans="26:26" x14ac:dyDescent="0.25">
      <c r="Z2946" s="10"/>
    </row>
    <row r="2947" spans="26:26" x14ac:dyDescent="0.25">
      <c r="Z2947" s="10"/>
    </row>
    <row r="2948" spans="26:26" x14ac:dyDescent="0.25">
      <c r="Z2948" s="10"/>
    </row>
    <row r="2949" spans="26:26" x14ac:dyDescent="0.25">
      <c r="Z2949" s="10"/>
    </row>
    <row r="2950" spans="26:26" x14ac:dyDescent="0.25">
      <c r="Z2950" s="10"/>
    </row>
    <row r="2951" spans="26:26" x14ac:dyDescent="0.25">
      <c r="Z2951" s="10"/>
    </row>
    <row r="2952" spans="26:26" x14ac:dyDescent="0.25">
      <c r="Z2952" s="10"/>
    </row>
    <row r="2953" spans="26:26" x14ac:dyDescent="0.25">
      <c r="Z2953" s="10"/>
    </row>
    <row r="2954" spans="26:26" x14ac:dyDescent="0.25">
      <c r="Z2954" s="10"/>
    </row>
    <row r="2955" spans="26:26" x14ac:dyDescent="0.25">
      <c r="Z2955" s="10"/>
    </row>
    <row r="2956" spans="26:26" x14ac:dyDescent="0.25">
      <c r="Z2956" s="10"/>
    </row>
    <row r="2957" spans="26:26" x14ac:dyDescent="0.25">
      <c r="Z2957" s="10"/>
    </row>
    <row r="2958" spans="26:26" x14ac:dyDescent="0.25">
      <c r="Z2958" s="10"/>
    </row>
    <row r="2959" spans="26:26" x14ac:dyDescent="0.25">
      <c r="Z2959" s="10"/>
    </row>
    <row r="2960" spans="26:26" x14ac:dyDescent="0.25">
      <c r="Z2960" s="10"/>
    </row>
    <row r="2961" spans="26:26" x14ac:dyDescent="0.25">
      <c r="Z2961" s="10"/>
    </row>
    <row r="2962" spans="26:26" x14ac:dyDescent="0.25">
      <c r="Z2962" s="10"/>
    </row>
    <row r="2963" spans="26:26" x14ac:dyDescent="0.25">
      <c r="Z2963" s="10"/>
    </row>
    <row r="2964" spans="26:26" x14ac:dyDescent="0.25">
      <c r="Z2964" s="10"/>
    </row>
    <row r="2965" spans="26:26" x14ac:dyDescent="0.25">
      <c r="Z2965" s="10"/>
    </row>
    <row r="2966" spans="26:26" x14ac:dyDescent="0.25">
      <c r="Z2966" s="10"/>
    </row>
    <row r="2967" spans="26:26" x14ac:dyDescent="0.25">
      <c r="Z2967" s="10"/>
    </row>
    <row r="2968" spans="26:26" x14ac:dyDescent="0.25">
      <c r="Z2968" s="10"/>
    </row>
    <row r="2969" spans="26:26" x14ac:dyDescent="0.25">
      <c r="Z2969" s="10"/>
    </row>
    <row r="2970" spans="26:26" x14ac:dyDescent="0.25">
      <c r="Z2970" s="10"/>
    </row>
    <row r="2971" spans="26:26" x14ac:dyDescent="0.25">
      <c r="Z2971" s="10"/>
    </row>
    <row r="2972" spans="26:26" x14ac:dyDescent="0.25">
      <c r="Z2972" s="10"/>
    </row>
    <row r="2973" spans="26:26" x14ac:dyDescent="0.25">
      <c r="Z2973" s="10"/>
    </row>
    <row r="2974" spans="26:26" x14ac:dyDescent="0.25">
      <c r="Z2974" s="10"/>
    </row>
    <row r="2975" spans="26:26" x14ac:dyDescent="0.25">
      <c r="Z2975" s="10"/>
    </row>
    <row r="2976" spans="26:26" x14ac:dyDescent="0.25">
      <c r="Z2976" s="10"/>
    </row>
    <row r="2977" spans="26:26" x14ac:dyDescent="0.25">
      <c r="Z2977" s="10"/>
    </row>
    <row r="2978" spans="26:26" x14ac:dyDescent="0.25">
      <c r="Z2978" s="10"/>
    </row>
    <row r="2979" spans="26:26" x14ac:dyDescent="0.25">
      <c r="Z2979" s="10"/>
    </row>
    <row r="2980" spans="26:26" x14ac:dyDescent="0.25">
      <c r="Z2980" s="10"/>
    </row>
    <row r="2981" spans="26:26" x14ac:dyDescent="0.25">
      <c r="Z2981" s="10"/>
    </row>
    <row r="2982" spans="26:26" x14ac:dyDescent="0.25">
      <c r="Z2982" s="10"/>
    </row>
    <row r="2983" spans="26:26" x14ac:dyDescent="0.25">
      <c r="Z2983" s="10"/>
    </row>
    <row r="2984" spans="26:26" x14ac:dyDescent="0.25">
      <c r="Z2984" s="10"/>
    </row>
    <row r="2985" spans="26:26" x14ac:dyDescent="0.25">
      <c r="Z2985" s="10"/>
    </row>
    <row r="2986" spans="26:26" x14ac:dyDescent="0.25">
      <c r="Z2986" s="10"/>
    </row>
    <row r="2987" spans="26:26" x14ac:dyDescent="0.25">
      <c r="Z2987" s="10"/>
    </row>
    <row r="2988" spans="26:26" x14ac:dyDescent="0.25">
      <c r="Z2988" s="10"/>
    </row>
    <row r="2989" spans="26:26" x14ac:dyDescent="0.25">
      <c r="Z2989" s="10"/>
    </row>
    <row r="2990" spans="26:26" x14ac:dyDescent="0.25">
      <c r="Z2990" s="10"/>
    </row>
    <row r="2991" spans="26:26" x14ac:dyDescent="0.25">
      <c r="Z2991" s="10"/>
    </row>
    <row r="2992" spans="26:26" x14ac:dyDescent="0.25">
      <c r="Z2992" s="10"/>
    </row>
    <row r="2993" spans="26:26" x14ac:dyDescent="0.25">
      <c r="Z2993" s="10"/>
    </row>
    <row r="2994" spans="26:26" x14ac:dyDescent="0.25">
      <c r="Z2994" s="10"/>
    </row>
    <row r="2995" spans="26:26" x14ac:dyDescent="0.25">
      <c r="Z2995" s="10"/>
    </row>
    <row r="2996" spans="26:26" x14ac:dyDescent="0.25">
      <c r="Z2996" s="10"/>
    </row>
    <row r="2997" spans="26:26" x14ac:dyDescent="0.25">
      <c r="Z2997" s="10"/>
    </row>
    <row r="2998" spans="26:26" x14ac:dyDescent="0.25">
      <c r="Z2998" s="10"/>
    </row>
    <row r="2999" spans="26:26" x14ac:dyDescent="0.25">
      <c r="Z2999" s="10"/>
    </row>
    <row r="3000" spans="26:26" x14ac:dyDescent="0.25">
      <c r="Z3000" s="10"/>
    </row>
    <row r="3001" spans="26:26" x14ac:dyDescent="0.25">
      <c r="Z3001" s="10"/>
    </row>
    <row r="3002" spans="26:26" x14ac:dyDescent="0.25">
      <c r="Z3002" s="10"/>
    </row>
    <row r="3003" spans="26:26" x14ac:dyDescent="0.25">
      <c r="Z3003" s="10"/>
    </row>
    <row r="3004" spans="26:26" x14ac:dyDescent="0.25">
      <c r="Z3004" s="10"/>
    </row>
    <row r="3005" spans="26:26" x14ac:dyDescent="0.25">
      <c r="Z3005" s="10"/>
    </row>
    <row r="3006" spans="26:26" x14ac:dyDescent="0.25">
      <c r="Z3006" s="10"/>
    </row>
    <row r="3007" spans="26:26" x14ac:dyDescent="0.25">
      <c r="Z3007" s="10"/>
    </row>
    <row r="3008" spans="26:26" x14ac:dyDescent="0.25">
      <c r="Z3008" s="10"/>
    </row>
    <row r="3009" spans="26:26" x14ac:dyDescent="0.25">
      <c r="Z3009" s="10"/>
    </row>
    <row r="3010" spans="26:26" x14ac:dyDescent="0.25">
      <c r="Z3010" s="10"/>
    </row>
    <row r="3011" spans="26:26" x14ac:dyDescent="0.25">
      <c r="Z3011" s="10"/>
    </row>
    <row r="3012" spans="26:26" x14ac:dyDescent="0.25">
      <c r="Z3012" s="10"/>
    </row>
    <row r="3013" spans="26:26" x14ac:dyDescent="0.25">
      <c r="Z3013" s="10"/>
    </row>
    <row r="3014" spans="26:26" x14ac:dyDescent="0.25">
      <c r="Z3014" s="10"/>
    </row>
    <row r="3015" spans="26:26" x14ac:dyDescent="0.25">
      <c r="Z3015" s="10"/>
    </row>
    <row r="3016" spans="26:26" x14ac:dyDescent="0.25">
      <c r="Z3016" s="10"/>
    </row>
    <row r="3017" spans="26:26" x14ac:dyDescent="0.25">
      <c r="Z3017" s="10"/>
    </row>
    <row r="3018" spans="26:26" x14ac:dyDescent="0.25">
      <c r="Z3018" s="10"/>
    </row>
    <row r="3019" spans="26:26" x14ac:dyDescent="0.25">
      <c r="Z3019" s="10"/>
    </row>
    <row r="3020" spans="26:26" x14ac:dyDescent="0.25">
      <c r="Z3020" s="10"/>
    </row>
    <row r="3021" spans="26:26" x14ac:dyDescent="0.25">
      <c r="Z3021" s="10"/>
    </row>
    <row r="3022" spans="26:26" x14ac:dyDescent="0.25">
      <c r="Z3022" s="10"/>
    </row>
    <row r="3023" spans="26:26" x14ac:dyDescent="0.25">
      <c r="Z3023" s="10"/>
    </row>
    <row r="3024" spans="26:26" x14ac:dyDescent="0.25">
      <c r="Z3024" s="10"/>
    </row>
    <row r="3025" spans="26:26" x14ac:dyDescent="0.25">
      <c r="Z3025" s="10"/>
    </row>
    <row r="3026" spans="26:26" x14ac:dyDescent="0.25">
      <c r="Z3026" s="10"/>
    </row>
    <row r="3027" spans="26:26" x14ac:dyDescent="0.25">
      <c r="Z3027" s="10"/>
    </row>
    <row r="3028" spans="26:26" x14ac:dyDescent="0.25">
      <c r="Z3028" s="10"/>
    </row>
    <row r="3029" spans="26:26" x14ac:dyDescent="0.25">
      <c r="Z3029" s="10"/>
    </row>
    <row r="3030" spans="26:26" x14ac:dyDescent="0.25">
      <c r="Z3030" s="10"/>
    </row>
    <row r="3031" spans="26:26" x14ac:dyDescent="0.25">
      <c r="Z3031" s="10"/>
    </row>
    <row r="3032" spans="26:26" x14ac:dyDescent="0.25">
      <c r="Z3032" s="10"/>
    </row>
    <row r="3033" spans="26:26" x14ac:dyDescent="0.25">
      <c r="Z3033" s="10"/>
    </row>
    <row r="3034" spans="26:26" x14ac:dyDescent="0.25">
      <c r="Z3034" s="10"/>
    </row>
    <row r="3035" spans="26:26" x14ac:dyDescent="0.25">
      <c r="Z3035" s="10"/>
    </row>
    <row r="3036" spans="26:26" x14ac:dyDescent="0.25">
      <c r="Z3036" s="10"/>
    </row>
    <row r="3037" spans="26:26" x14ac:dyDescent="0.25">
      <c r="Z3037" s="10"/>
    </row>
    <row r="3038" spans="26:26" x14ac:dyDescent="0.25">
      <c r="Z3038" s="10"/>
    </row>
    <row r="3039" spans="26:26" x14ac:dyDescent="0.25">
      <c r="Z3039" s="10"/>
    </row>
    <row r="3040" spans="26:26" x14ac:dyDescent="0.25">
      <c r="Z3040" s="10"/>
    </row>
    <row r="3041" spans="26:26" x14ac:dyDescent="0.25">
      <c r="Z3041" s="10"/>
    </row>
    <row r="3042" spans="26:26" x14ac:dyDescent="0.25">
      <c r="Z3042" s="10"/>
    </row>
    <row r="3043" spans="26:26" x14ac:dyDescent="0.25">
      <c r="Z3043" s="10"/>
    </row>
    <row r="3044" spans="26:26" x14ac:dyDescent="0.25">
      <c r="Z3044" s="10"/>
    </row>
    <row r="3045" spans="26:26" x14ac:dyDescent="0.25">
      <c r="Z3045" s="10"/>
    </row>
    <row r="3046" spans="26:26" x14ac:dyDescent="0.25">
      <c r="Z3046" s="10"/>
    </row>
    <row r="3047" spans="26:26" x14ac:dyDescent="0.25">
      <c r="Z3047" s="10"/>
    </row>
    <row r="3048" spans="26:26" x14ac:dyDescent="0.25">
      <c r="Z3048" s="10"/>
    </row>
    <row r="3049" spans="26:26" x14ac:dyDescent="0.25">
      <c r="Z3049" s="10"/>
    </row>
    <row r="3050" spans="26:26" x14ac:dyDescent="0.25">
      <c r="Z3050" s="10"/>
    </row>
    <row r="3051" spans="26:26" x14ac:dyDescent="0.25">
      <c r="Z3051" s="10"/>
    </row>
    <row r="3052" spans="26:26" x14ac:dyDescent="0.25">
      <c r="Z3052" s="10"/>
    </row>
    <row r="3053" spans="26:26" x14ac:dyDescent="0.25">
      <c r="Z3053" s="10"/>
    </row>
    <row r="3054" spans="26:26" x14ac:dyDescent="0.25">
      <c r="Z3054" s="10"/>
    </row>
    <row r="3055" spans="26:26" x14ac:dyDescent="0.25">
      <c r="Z3055" s="10"/>
    </row>
    <row r="3056" spans="26:26" x14ac:dyDescent="0.25">
      <c r="Z3056" s="10"/>
    </row>
    <row r="3057" spans="26:26" x14ac:dyDescent="0.25">
      <c r="Z3057" s="10"/>
    </row>
    <row r="3058" spans="26:26" x14ac:dyDescent="0.25">
      <c r="Z3058" s="10"/>
    </row>
    <row r="3059" spans="26:26" x14ac:dyDescent="0.25">
      <c r="Z3059" s="10"/>
    </row>
    <row r="3060" spans="26:26" x14ac:dyDescent="0.25">
      <c r="Z3060" s="10"/>
    </row>
    <row r="3061" spans="26:26" x14ac:dyDescent="0.25">
      <c r="Z3061" s="10"/>
    </row>
    <row r="3062" spans="26:26" x14ac:dyDescent="0.25">
      <c r="Z3062" s="10"/>
    </row>
    <row r="3063" spans="26:26" x14ac:dyDescent="0.25">
      <c r="Z3063" s="10"/>
    </row>
    <row r="3064" spans="26:26" x14ac:dyDescent="0.25">
      <c r="Z3064" s="10"/>
    </row>
    <row r="3065" spans="26:26" x14ac:dyDescent="0.25">
      <c r="Z3065" s="10"/>
    </row>
    <row r="3066" spans="26:26" x14ac:dyDescent="0.25">
      <c r="Z3066" s="10"/>
    </row>
    <row r="3067" spans="26:26" x14ac:dyDescent="0.25">
      <c r="Z3067" s="10"/>
    </row>
    <row r="3068" spans="26:26" x14ac:dyDescent="0.25">
      <c r="Z3068" s="10"/>
    </row>
    <row r="3069" spans="26:26" x14ac:dyDescent="0.25">
      <c r="Z3069" s="10"/>
    </row>
    <row r="3070" spans="26:26" x14ac:dyDescent="0.25">
      <c r="Z3070" s="10"/>
    </row>
    <row r="3071" spans="26:26" x14ac:dyDescent="0.25">
      <c r="Z3071" s="10"/>
    </row>
    <row r="3072" spans="26:26" x14ac:dyDescent="0.25">
      <c r="Z3072" s="10"/>
    </row>
    <row r="3073" spans="26:26" x14ac:dyDescent="0.25">
      <c r="Z3073" s="10"/>
    </row>
    <row r="3074" spans="26:26" x14ac:dyDescent="0.25">
      <c r="Z3074" s="10"/>
    </row>
    <row r="3075" spans="26:26" x14ac:dyDescent="0.25">
      <c r="Z3075" s="10"/>
    </row>
    <row r="3076" spans="26:26" x14ac:dyDescent="0.25">
      <c r="Z3076" s="10"/>
    </row>
    <row r="3077" spans="26:26" x14ac:dyDescent="0.25">
      <c r="Z3077" s="10"/>
    </row>
    <row r="3078" spans="26:26" x14ac:dyDescent="0.25">
      <c r="Z3078" s="10"/>
    </row>
    <row r="3079" spans="26:26" x14ac:dyDescent="0.25">
      <c r="Z3079" s="10"/>
    </row>
    <row r="3080" spans="26:26" x14ac:dyDescent="0.25">
      <c r="Z3080" s="10"/>
    </row>
    <row r="3081" spans="26:26" x14ac:dyDescent="0.25">
      <c r="Z3081" s="10"/>
    </row>
    <row r="3082" spans="26:26" x14ac:dyDescent="0.25">
      <c r="Z3082" s="10"/>
    </row>
    <row r="3083" spans="26:26" x14ac:dyDescent="0.25">
      <c r="Z3083" s="10"/>
    </row>
    <row r="3084" spans="26:26" x14ac:dyDescent="0.25">
      <c r="Z3084" s="10"/>
    </row>
    <row r="3085" spans="26:26" x14ac:dyDescent="0.25">
      <c r="Z3085" s="10"/>
    </row>
    <row r="3086" spans="26:26" x14ac:dyDescent="0.25">
      <c r="Z3086" s="10"/>
    </row>
    <row r="3087" spans="26:26" x14ac:dyDescent="0.25">
      <c r="Z3087" s="10"/>
    </row>
    <row r="3088" spans="26:26" x14ac:dyDescent="0.25">
      <c r="Z3088" s="10"/>
    </row>
    <row r="3089" spans="26:26" x14ac:dyDescent="0.25">
      <c r="Z3089" s="10"/>
    </row>
    <row r="3090" spans="26:26" x14ac:dyDescent="0.25">
      <c r="Z3090" s="10"/>
    </row>
    <row r="3091" spans="26:26" x14ac:dyDescent="0.25">
      <c r="Z3091" s="10"/>
    </row>
    <row r="3092" spans="26:26" x14ac:dyDescent="0.25">
      <c r="Z3092" s="10"/>
    </row>
    <row r="3093" spans="26:26" x14ac:dyDescent="0.25">
      <c r="Z3093" s="10"/>
    </row>
    <row r="3094" spans="26:26" x14ac:dyDescent="0.25">
      <c r="Z3094" s="10"/>
    </row>
    <row r="3095" spans="26:26" x14ac:dyDescent="0.25">
      <c r="Z3095" s="10"/>
    </row>
    <row r="3096" spans="26:26" x14ac:dyDescent="0.25">
      <c r="Z3096" s="10"/>
    </row>
    <row r="3097" spans="26:26" x14ac:dyDescent="0.25">
      <c r="Z3097" s="10"/>
    </row>
    <row r="3098" spans="26:26" x14ac:dyDescent="0.25">
      <c r="Z3098" s="10"/>
    </row>
    <row r="3099" spans="26:26" x14ac:dyDescent="0.25">
      <c r="Z3099" s="10"/>
    </row>
    <row r="3100" spans="26:26" x14ac:dyDescent="0.25">
      <c r="Z3100" s="10"/>
    </row>
    <row r="3101" spans="26:26" x14ac:dyDescent="0.25">
      <c r="Z3101" s="10"/>
    </row>
    <row r="3102" spans="26:26" x14ac:dyDescent="0.25">
      <c r="Z3102" s="10"/>
    </row>
    <row r="3103" spans="26:26" x14ac:dyDescent="0.25">
      <c r="Z3103" s="10"/>
    </row>
    <row r="3104" spans="26:26" x14ac:dyDescent="0.25">
      <c r="Z3104" s="10"/>
    </row>
    <row r="3105" spans="26:26" x14ac:dyDescent="0.25">
      <c r="Z3105" s="10"/>
    </row>
    <row r="3106" spans="26:26" x14ac:dyDescent="0.25">
      <c r="Z3106" s="10"/>
    </row>
    <row r="3107" spans="26:26" x14ac:dyDescent="0.25">
      <c r="Z3107" s="10"/>
    </row>
    <row r="3108" spans="26:26" x14ac:dyDescent="0.25">
      <c r="Z3108" s="10"/>
    </row>
    <row r="3109" spans="26:26" x14ac:dyDescent="0.25">
      <c r="Z3109" s="10"/>
    </row>
    <row r="3110" spans="26:26" x14ac:dyDescent="0.25">
      <c r="Z3110" s="10"/>
    </row>
    <row r="3111" spans="26:26" x14ac:dyDescent="0.25">
      <c r="Z3111" s="10"/>
    </row>
    <row r="3112" spans="26:26" x14ac:dyDescent="0.25">
      <c r="Z3112" s="10"/>
    </row>
    <row r="3113" spans="26:26" x14ac:dyDescent="0.25">
      <c r="Z3113" s="10"/>
    </row>
    <row r="3114" spans="26:26" x14ac:dyDescent="0.25">
      <c r="Z3114" s="10"/>
    </row>
    <row r="3115" spans="26:26" x14ac:dyDescent="0.25">
      <c r="Z3115" s="10"/>
    </row>
    <row r="3116" spans="26:26" x14ac:dyDescent="0.25">
      <c r="Z3116" s="10"/>
    </row>
    <row r="3117" spans="26:26" x14ac:dyDescent="0.25">
      <c r="Z3117" s="10"/>
    </row>
    <row r="3118" spans="26:26" x14ac:dyDescent="0.25">
      <c r="Z3118" s="10"/>
    </row>
    <row r="3119" spans="26:26" x14ac:dyDescent="0.25">
      <c r="Z3119" s="10"/>
    </row>
    <row r="3120" spans="26:26" x14ac:dyDescent="0.25">
      <c r="Z3120" s="10"/>
    </row>
    <row r="3121" spans="26:26" x14ac:dyDescent="0.25">
      <c r="Z3121" s="10"/>
    </row>
    <row r="3122" spans="26:26" x14ac:dyDescent="0.25">
      <c r="Z3122" s="10"/>
    </row>
    <row r="3123" spans="26:26" x14ac:dyDescent="0.25">
      <c r="Z3123" s="10"/>
    </row>
    <row r="3124" spans="26:26" x14ac:dyDescent="0.25">
      <c r="Z3124" s="10"/>
    </row>
    <row r="3125" spans="26:26" x14ac:dyDescent="0.25">
      <c r="Z3125" s="10"/>
    </row>
    <row r="3126" spans="26:26" x14ac:dyDescent="0.25">
      <c r="Z3126" s="10"/>
    </row>
    <row r="3127" spans="26:26" x14ac:dyDescent="0.25">
      <c r="Z3127" s="10"/>
    </row>
    <row r="3128" spans="26:26" x14ac:dyDescent="0.25">
      <c r="Z3128" s="10"/>
    </row>
    <row r="3129" spans="26:26" x14ac:dyDescent="0.25">
      <c r="Z3129" s="10"/>
    </row>
    <row r="3130" spans="26:26" x14ac:dyDescent="0.25">
      <c r="Z3130" s="10"/>
    </row>
    <row r="3131" spans="26:26" x14ac:dyDescent="0.25">
      <c r="Z3131" s="10"/>
    </row>
    <row r="3132" spans="26:26" x14ac:dyDescent="0.25">
      <c r="Z3132" s="10"/>
    </row>
    <row r="3133" spans="26:26" x14ac:dyDescent="0.25">
      <c r="Z3133" s="10"/>
    </row>
    <row r="3134" spans="26:26" x14ac:dyDescent="0.25">
      <c r="Z3134" s="10"/>
    </row>
    <row r="3135" spans="26:26" x14ac:dyDescent="0.25">
      <c r="Z3135" s="10"/>
    </row>
    <row r="3136" spans="26:26" x14ac:dyDescent="0.25">
      <c r="Z3136" s="10"/>
    </row>
    <row r="3137" spans="26:26" x14ac:dyDescent="0.25">
      <c r="Z3137" s="10"/>
    </row>
    <row r="3138" spans="26:26" x14ac:dyDescent="0.25">
      <c r="Z3138" s="10"/>
    </row>
    <row r="3139" spans="26:26" x14ac:dyDescent="0.25">
      <c r="Z3139" s="10"/>
    </row>
    <row r="3140" spans="26:26" x14ac:dyDescent="0.25">
      <c r="Z3140" s="10"/>
    </row>
    <row r="3141" spans="26:26" x14ac:dyDescent="0.25">
      <c r="Z3141" s="10"/>
    </row>
    <row r="3142" spans="26:26" x14ac:dyDescent="0.25">
      <c r="Z3142" s="10"/>
    </row>
    <row r="3143" spans="26:26" x14ac:dyDescent="0.25">
      <c r="Z3143" s="10"/>
    </row>
    <row r="3144" spans="26:26" x14ac:dyDescent="0.25">
      <c r="Z3144" s="10"/>
    </row>
    <row r="3145" spans="26:26" x14ac:dyDescent="0.25">
      <c r="Z3145" s="10"/>
    </row>
    <row r="3146" spans="26:26" x14ac:dyDescent="0.25">
      <c r="Z3146" s="10"/>
    </row>
    <row r="3147" spans="26:26" x14ac:dyDescent="0.25">
      <c r="Z3147" s="10"/>
    </row>
    <row r="3148" spans="26:26" x14ac:dyDescent="0.25">
      <c r="Z3148" s="10"/>
    </row>
    <row r="3149" spans="26:26" x14ac:dyDescent="0.25">
      <c r="Z3149" s="10"/>
    </row>
    <row r="3150" spans="26:26" x14ac:dyDescent="0.25">
      <c r="Z3150" s="10"/>
    </row>
    <row r="3151" spans="26:26" x14ac:dyDescent="0.25">
      <c r="Z3151" s="10"/>
    </row>
    <row r="3152" spans="26:26" x14ac:dyDescent="0.25">
      <c r="Z3152" s="10"/>
    </row>
    <row r="3153" spans="26:26" x14ac:dyDescent="0.25">
      <c r="Z3153" s="10"/>
    </row>
    <row r="3154" spans="26:26" x14ac:dyDescent="0.25">
      <c r="Z3154" s="10"/>
    </row>
    <row r="3155" spans="26:26" x14ac:dyDescent="0.25">
      <c r="Z3155" s="10"/>
    </row>
    <row r="3156" spans="26:26" x14ac:dyDescent="0.25">
      <c r="Z3156" s="10"/>
    </row>
    <row r="3157" spans="26:26" x14ac:dyDescent="0.25">
      <c r="Z3157" s="10"/>
    </row>
    <row r="3158" spans="26:26" x14ac:dyDescent="0.25">
      <c r="Z3158" s="10"/>
    </row>
    <row r="3159" spans="26:26" x14ac:dyDescent="0.25">
      <c r="Z3159" s="10"/>
    </row>
    <row r="3160" spans="26:26" x14ac:dyDescent="0.25">
      <c r="Z3160" s="10"/>
    </row>
    <row r="3161" spans="26:26" x14ac:dyDescent="0.25">
      <c r="Z3161" s="10"/>
    </row>
    <row r="3162" spans="26:26" x14ac:dyDescent="0.25">
      <c r="Z3162" s="10"/>
    </row>
    <row r="3163" spans="26:26" x14ac:dyDescent="0.25">
      <c r="Z3163" s="10"/>
    </row>
    <row r="3164" spans="26:26" x14ac:dyDescent="0.25">
      <c r="Z3164" s="10"/>
    </row>
    <row r="3165" spans="26:26" x14ac:dyDescent="0.25">
      <c r="Z3165" s="10"/>
    </row>
    <row r="3166" spans="26:26" x14ac:dyDescent="0.25">
      <c r="Z3166" s="10"/>
    </row>
    <row r="3167" spans="26:26" x14ac:dyDescent="0.25">
      <c r="Z3167" s="10"/>
    </row>
    <row r="3168" spans="26:26" x14ac:dyDescent="0.25">
      <c r="Z3168" s="10"/>
    </row>
    <row r="3169" spans="26:26" x14ac:dyDescent="0.25">
      <c r="Z3169" s="10"/>
    </row>
    <row r="3170" spans="26:26" x14ac:dyDescent="0.25">
      <c r="Z3170" s="10"/>
    </row>
    <row r="3171" spans="26:26" x14ac:dyDescent="0.25">
      <c r="Z3171" s="10"/>
    </row>
    <row r="3172" spans="26:26" x14ac:dyDescent="0.25">
      <c r="Z3172" s="10"/>
    </row>
    <row r="3173" spans="26:26" x14ac:dyDescent="0.25">
      <c r="Z3173" s="10"/>
    </row>
    <row r="3174" spans="26:26" x14ac:dyDescent="0.25">
      <c r="Z3174" s="10"/>
    </row>
    <row r="3175" spans="26:26" x14ac:dyDescent="0.25">
      <c r="Z3175" s="10"/>
    </row>
    <row r="3176" spans="26:26" x14ac:dyDescent="0.25">
      <c r="Z3176" s="10"/>
    </row>
    <row r="3177" spans="26:26" x14ac:dyDescent="0.25">
      <c r="Z3177" s="10"/>
    </row>
    <row r="3178" spans="26:26" x14ac:dyDescent="0.25">
      <c r="Z3178" s="10"/>
    </row>
    <row r="3179" spans="26:26" x14ac:dyDescent="0.25">
      <c r="Z3179" s="10"/>
    </row>
    <row r="3180" spans="26:26" x14ac:dyDescent="0.25">
      <c r="Z3180" s="10"/>
    </row>
    <row r="3181" spans="26:26" x14ac:dyDescent="0.25">
      <c r="Z3181" s="10"/>
    </row>
    <row r="3182" spans="26:26" x14ac:dyDescent="0.25">
      <c r="Z3182" s="10"/>
    </row>
    <row r="3183" spans="26:26" x14ac:dyDescent="0.25">
      <c r="Z3183" s="10"/>
    </row>
    <row r="3184" spans="26:26" x14ac:dyDescent="0.25">
      <c r="Z3184" s="10"/>
    </row>
    <row r="3185" spans="26:26" x14ac:dyDescent="0.25">
      <c r="Z3185" s="10"/>
    </row>
    <row r="3186" spans="26:26" x14ac:dyDescent="0.25">
      <c r="Z3186" s="10"/>
    </row>
    <row r="3187" spans="26:26" x14ac:dyDescent="0.25">
      <c r="Z3187" s="10"/>
    </row>
    <row r="3188" spans="26:26" x14ac:dyDescent="0.25">
      <c r="Z3188" s="10"/>
    </row>
    <row r="3189" spans="26:26" x14ac:dyDescent="0.25">
      <c r="Z3189" s="10"/>
    </row>
    <row r="3190" spans="26:26" x14ac:dyDescent="0.25">
      <c r="Z3190" s="10"/>
    </row>
    <row r="3191" spans="26:26" x14ac:dyDescent="0.25">
      <c r="Z3191" s="10"/>
    </row>
    <row r="3192" spans="26:26" x14ac:dyDescent="0.25">
      <c r="Z3192" s="10"/>
    </row>
    <row r="3193" spans="26:26" x14ac:dyDescent="0.25">
      <c r="Z3193" s="10"/>
    </row>
    <row r="3194" spans="26:26" x14ac:dyDescent="0.25">
      <c r="Z3194" s="10"/>
    </row>
    <row r="3195" spans="26:26" x14ac:dyDescent="0.25">
      <c r="Z3195" s="10"/>
    </row>
    <row r="3196" spans="26:26" x14ac:dyDescent="0.25">
      <c r="Z3196" s="10"/>
    </row>
    <row r="3197" spans="26:26" x14ac:dyDescent="0.25">
      <c r="Z3197" s="10"/>
    </row>
    <row r="3198" spans="26:26" x14ac:dyDescent="0.25">
      <c r="Z3198" s="10"/>
    </row>
    <row r="3199" spans="26:26" x14ac:dyDescent="0.25">
      <c r="Z3199" s="10"/>
    </row>
    <row r="3200" spans="26:26" x14ac:dyDescent="0.25">
      <c r="Z3200" s="10"/>
    </row>
    <row r="3201" spans="26:26" x14ac:dyDescent="0.25">
      <c r="Z3201" s="10"/>
    </row>
    <row r="3202" spans="26:26" x14ac:dyDescent="0.25">
      <c r="Z3202" s="10"/>
    </row>
    <row r="3203" spans="26:26" x14ac:dyDescent="0.25">
      <c r="Z3203" s="10"/>
    </row>
    <row r="3204" spans="26:26" x14ac:dyDescent="0.25">
      <c r="Z3204" s="10"/>
    </row>
    <row r="3205" spans="26:26" x14ac:dyDescent="0.25">
      <c r="Z3205" s="10"/>
    </row>
    <row r="3206" spans="26:26" x14ac:dyDescent="0.25">
      <c r="Z3206" s="10"/>
    </row>
    <row r="3207" spans="26:26" x14ac:dyDescent="0.25">
      <c r="Z3207" s="10"/>
    </row>
    <row r="3208" spans="26:26" x14ac:dyDescent="0.25">
      <c r="Z3208" s="10"/>
    </row>
    <row r="3209" spans="26:26" x14ac:dyDescent="0.25">
      <c r="Z3209" s="10"/>
    </row>
    <row r="3210" spans="26:26" x14ac:dyDescent="0.25">
      <c r="Z3210" s="10"/>
    </row>
    <row r="3211" spans="26:26" x14ac:dyDescent="0.25">
      <c r="Z3211" s="10"/>
    </row>
    <row r="3212" spans="26:26" x14ac:dyDescent="0.25">
      <c r="Z3212" s="10"/>
    </row>
    <row r="3213" spans="26:26" x14ac:dyDescent="0.25">
      <c r="Z3213" s="10"/>
    </row>
    <row r="3214" spans="26:26" x14ac:dyDescent="0.25">
      <c r="Z3214" s="10"/>
    </row>
    <row r="3215" spans="26:26" x14ac:dyDescent="0.25">
      <c r="Z3215" s="10"/>
    </row>
    <row r="3216" spans="26:26" x14ac:dyDescent="0.25">
      <c r="Z3216" s="10"/>
    </row>
    <row r="3217" spans="26:26" x14ac:dyDescent="0.25">
      <c r="Z3217" s="10"/>
    </row>
    <row r="3218" spans="26:26" x14ac:dyDescent="0.25">
      <c r="Z3218" s="10"/>
    </row>
    <row r="3219" spans="26:26" x14ac:dyDescent="0.25">
      <c r="Z3219" s="10"/>
    </row>
    <row r="3220" spans="26:26" x14ac:dyDescent="0.25">
      <c r="Z3220" s="10"/>
    </row>
    <row r="3221" spans="26:26" x14ac:dyDescent="0.25">
      <c r="Z3221" s="10"/>
    </row>
    <row r="3222" spans="26:26" x14ac:dyDescent="0.25">
      <c r="Z3222" s="10"/>
    </row>
    <row r="3223" spans="26:26" x14ac:dyDescent="0.25">
      <c r="Z3223" s="10"/>
    </row>
    <row r="3224" spans="26:26" x14ac:dyDescent="0.25">
      <c r="Z3224" s="10"/>
    </row>
    <row r="3225" spans="26:26" x14ac:dyDescent="0.25">
      <c r="Z3225" s="10"/>
    </row>
    <row r="3226" spans="26:26" x14ac:dyDescent="0.25">
      <c r="Z3226" s="10"/>
    </row>
    <row r="3227" spans="26:26" x14ac:dyDescent="0.25">
      <c r="Z3227" s="10"/>
    </row>
    <row r="3228" spans="26:26" x14ac:dyDescent="0.25">
      <c r="Z3228" s="10"/>
    </row>
    <row r="3229" spans="26:26" x14ac:dyDescent="0.25">
      <c r="Z3229" s="10"/>
    </row>
    <row r="3230" spans="26:26" x14ac:dyDescent="0.25">
      <c r="Z3230" s="10"/>
    </row>
    <row r="3231" spans="26:26" x14ac:dyDescent="0.25">
      <c r="Z3231" s="10"/>
    </row>
    <row r="3232" spans="26:26" x14ac:dyDescent="0.25">
      <c r="Z3232" s="10"/>
    </row>
    <row r="3233" spans="26:26" x14ac:dyDescent="0.25">
      <c r="Z3233" s="10"/>
    </row>
    <row r="3234" spans="26:26" x14ac:dyDescent="0.25">
      <c r="Z3234" s="10"/>
    </row>
    <row r="3235" spans="26:26" x14ac:dyDescent="0.25">
      <c r="Z3235" s="10"/>
    </row>
    <row r="3236" spans="26:26" x14ac:dyDescent="0.25">
      <c r="Z3236" s="10"/>
    </row>
    <row r="3237" spans="26:26" x14ac:dyDescent="0.25">
      <c r="Z3237" s="10"/>
    </row>
    <row r="3238" spans="26:26" x14ac:dyDescent="0.25">
      <c r="Z3238" s="10"/>
    </row>
    <row r="3239" spans="26:26" x14ac:dyDescent="0.25">
      <c r="Z3239" s="10"/>
    </row>
    <row r="3240" spans="26:26" x14ac:dyDescent="0.25">
      <c r="Z3240" s="10"/>
    </row>
    <row r="3241" spans="26:26" x14ac:dyDescent="0.25">
      <c r="Z3241" s="10"/>
    </row>
    <row r="3242" spans="26:26" x14ac:dyDescent="0.25">
      <c r="Z3242" s="10"/>
    </row>
    <row r="3243" spans="26:26" x14ac:dyDescent="0.25">
      <c r="Z3243" s="10"/>
    </row>
    <row r="3244" spans="26:26" x14ac:dyDescent="0.25">
      <c r="Z3244" s="10"/>
    </row>
    <row r="3245" spans="26:26" x14ac:dyDescent="0.25">
      <c r="Z3245" s="10"/>
    </row>
    <row r="3246" spans="26:26" x14ac:dyDescent="0.25">
      <c r="Z3246" s="10"/>
    </row>
    <row r="3247" spans="26:26" x14ac:dyDescent="0.25">
      <c r="Z3247" s="10"/>
    </row>
    <row r="3248" spans="26:26" x14ac:dyDescent="0.25">
      <c r="Z3248" s="10"/>
    </row>
    <row r="3249" spans="26:26" x14ac:dyDescent="0.25">
      <c r="Z3249" s="10"/>
    </row>
    <row r="3250" spans="26:26" x14ac:dyDescent="0.25">
      <c r="Z3250" s="10"/>
    </row>
    <row r="3251" spans="26:26" x14ac:dyDescent="0.25">
      <c r="Z3251" s="10"/>
    </row>
    <row r="3252" spans="26:26" x14ac:dyDescent="0.25">
      <c r="Z3252" s="10"/>
    </row>
    <row r="3253" spans="26:26" x14ac:dyDescent="0.25">
      <c r="Z3253" s="10"/>
    </row>
    <row r="3254" spans="26:26" x14ac:dyDescent="0.25">
      <c r="Z3254" s="10"/>
    </row>
    <row r="3255" spans="26:26" x14ac:dyDescent="0.25">
      <c r="Z3255" s="10"/>
    </row>
    <row r="3256" spans="26:26" x14ac:dyDescent="0.25">
      <c r="Z3256" s="10"/>
    </row>
    <row r="3257" spans="26:26" x14ac:dyDescent="0.25">
      <c r="Z3257" s="10"/>
    </row>
    <row r="3258" spans="26:26" x14ac:dyDescent="0.25">
      <c r="Z3258" s="10"/>
    </row>
    <row r="3259" spans="26:26" x14ac:dyDescent="0.25">
      <c r="Z3259" s="10"/>
    </row>
    <row r="3260" spans="26:26" x14ac:dyDescent="0.25">
      <c r="Z3260" s="10"/>
    </row>
    <row r="3261" spans="26:26" x14ac:dyDescent="0.25">
      <c r="Z3261" s="10"/>
    </row>
    <row r="3262" spans="26:26" x14ac:dyDescent="0.25">
      <c r="Z3262" s="10"/>
    </row>
    <row r="3263" spans="26:26" x14ac:dyDescent="0.25">
      <c r="Z3263" s="10"/>
    </row>
    <row r="3264" spans="26:26" x14ac:dyDescent="0.25">
      <c r="Z3264" s="10"/>
    </row>
    <row r="3265" spans="26:26" x14ac:dyDescent="0.25">
      <c r="Z3265" s="10"/>
    </row>
    <row r="3266" spans="26:26" x14ac:dyDescent="0.25">
      <c r="Z3266" s="10"/>
    </row>
    <row r="3267" spans="26:26" x14ac:dyDescent="0.25">
      <c r="Z3267" s="10"/>
    </row>
    <row r="3268" spans="26:26" x14ac:dyDescent="0.25">
      <c r="Z3268" s="10"/>
    </row>
    <row r="3269" spans="26:26" x14ac:dyDescent="0.25">
      <c r="Z3269" s="10"/>
    </row>
    <row r="3270" spans="26:26" x14ac:dyDescent="0.25">
      <c r="Z3270" s="10"/>
    </row>
    <row r="3271" spans="26:26" x14ac:dyDescent="0.25">
      <c r="Z3271" s="10"/>
    </row>
    <row r="3272" spans="26:26" x14ac:dyDescent="0.25">
      <c r="Z3272" s="10"/>
    </row>
    <row r="3273" spans="26:26" x14ac:dyDescent="0.25">
      <c r="Z3273" s="10"/>
    </row>
    <row r="3274" spans="26:26" x14ac:dyDescent="0.25">
      <c r="Z3274" s="10"/>
    </row>
    <row r="3275" spans="26:26" x14ac:dyDescent="0.25">
      <c r="Z3275" s="10"/>
    </row>
    <row r="3276" spans="26:26" x14ac:dyDescent="0.25">
      <c r="Z3276" s="10"/>
    </row>
    <row r="3277" spans="26:26" x14ac:dyDescent="0.25">
      <c r="Z3277" s="10"/>
    </row>
    <row r="3278" spans="26:26" x14ac:dyDescent="0.25">
      <c r="Z3278" s="10"/>
    </row>
    <row r="3279" spans="26:26" x14ac:dyDescent="0.25">
      <c r="Z3279" s="10"/>
    </row>
    <row r="3280" spans="26:26" x14ac:dyDescent="0.25">
      <c r="Z3280" s="10"/>
    </row>
    <row r="3281" spans="26:26" x14ac:dyDescent="0.25">
      <c r="Z3281" s="10"/>
    </row>
    <row r="3282" spans="26:26" x14ac:dyDescent="0.25">
      <c r="Z3282" s="10"/>
    </row>
    <row r="3283" spans="26:26" x14ac:dyDescent="0.25">
      <c r="Z3283" s="10"/>
    </row>
    <row r="3284" spans="26:26" x14ac:dyDescent="0.25">
      <c r="Z3284" s="10"/>
    </row>
    <row r="3285" spans="26:26" x14ac:dyDescent="0.25">
      <c r="Z3285" s="10"/>
    </row>
    <row r="3286" spans="26:26" x14ac:dyDescent="0.25">
      <c r="Z3286" s="10"/>
    </row>
    <row r="3287" spans="26:26" x14ac:dyDescent="0.25">
      <c r="Z3287" s="10"/>
    </row>
    <row r="3288" spans="26:26" x14ac:dyDescent="0.25">
      <c r="Z3288" s="10"/>
    </row>
    <row r="3289" spans="26:26" x14ac:dyDescent="0.25">
      <c r="Z3289" s="10"/>
    </row>
    <row r="3290" spans="26:26" x14ac:dyDescent="0.25">
      <c r="Z3290" s="10"/>
    </row>
    <row r="3291" spans="26:26" x14ac:dyDescent="0.25">
      <c r="Z3291" s="10"/>
    </row>
    <row r="3292" spans="26:26" x14ac:dyDescent="0.25">
      <c r="Z3292" s="10"/>
    </row>
    <row r="3293" spans="26:26" x14ac:dyDescent="0.25">
      <c r="Z3293" s="10"/>
    </row>
    <row r="3294" spans="26:26" x14ac:dyDescent="0.25">
      <c r="Z3294" s="10"/>
    </row>
    <row r="3295" spans="26:26" x14ac:dyDescent="0.25">
      <c r="Z3295" s="10"/>
    </row>
    <row r="3296" spans="26:26" x14ac:dyDescent="0.25">
      <c r="Z3296" s="10"/>
    </row>
    <row r="3297" spans="26:26" x14ac:dyDescent="0.25">
      <c r="Z3297" s="10"/>
    </row>
    <row r="3298" spans="26:26" x14ac:dyDescent="0.25">
      <c r="Z3298" s="10"/>
    </row>
    <row r="3299" spans="26:26" x14ac:dyDescent="0.25">
      <c r="Z3299" s="10"/>
    </row>
    <row r="3300" spans="26:26" x14ac:dyDescent="0.25">
      <c r="Z3300" s="10"/>
    </row>
    <row r="3301" spans="26:26" x14ac:dyDescent="0.25">
      <c r="Z3301" s="10"/>
    </row>
    <row r="3302" spans="26:26" x14ac:dyDescent="0.25">
      <c r="Z3302" s="10"/>
    </row>
    <row r="3303" spans="26:26" x14ac:dyDescent="0.25">
      <c r="Z3303" s="10"/>
    </row>
    <row r="3304" spans="26:26" x14ac:dyDescent="0.25">
      <c r="Z3304" s="10"/>
    </row>
    <row r="3305" spans="26:26" x14ac:dyDescent="0.25">
      <c r="Z3305" s="10"/>
    </row>
    <row r="3306" spans="26:26" x14ac:dyDescent="0.25">
      <c r="Z3306" s="10"/>
    </row>
    <row r="3307" spans="26:26" x14ac:dyDescent="0.25">
      <c r="Z3307" s="10"/>
    </row>
    <row r="3308" spans="26:26" x14ac:dyDescent="0.25">
      <c r="Z3308" s="10"/>
    </row>
    <row r="3309" spans="26:26" x14ac:dyDescent="0.25">
      <c r="Z3309" s="10"/>
    </row>
    <row r="3310" spans="26:26" x14ac:dyDescent="0.25">
      <c r="Z3310" s="10"/>
    </row>
    <row r="3311" spans="26:26" x14ac:dyDescent="0.25">
      <c r="Z3311" s="10"/>
    </row>
    <row r="3312" spans="26:26" x14ac:dyDescent="0.25">
      <c r="Z3312" s="10"/>
    </row>
    <row r="3313" spans="26:26" x14ac:dyDescent="0.25">
      <c r="Z3313" s="10"/>
    </row>
    <row r="3314" spans="26:26" x14ac:dyDescent="0.25">
      <c r="Z3314" s="10"/>
    </row>
    <row r="3315" spans="26:26" x14ac:dyDescent="0.25">
      <c r="Z3315" s="10"/>
    </row>
    <row r="3316" spans="26:26" x14ac:dyDescent="0.25">
      <c r="Z3316" s="10"/>
    </row>
    <row r="3317" spans="26:26" x14ac:dyDescent="0.25">
      <c r="Z3317" s="10"/>
    </row>
    <row r="3318" spans="26:26" x14ac:dyDescent="0.25">
      <c r="Z3318" s="10"/>
    </row>
    <row r="3319" spans="26:26" x14ac:dyDescent="0.25">
      <c r="Z3319" s="10"/>
    </row>
    <row r="3320" spans="26:26" x14ac:dyDescent="0.25">
      <c r="Z3320" s="10"/>
    </row>
    <row r="3321" spans="26:26" x14ac:dyDescent="0.25">
      <c r="Z3321" s="10"/>
    </row>
    <row r="3322" spans="26:26" x14ac:dyDescent="0.25">
      <c r="Z3322" s="10"/>
    </row>
    <row r="3323" spans="26:26" x14ac:dyDescent="0.25">
      <c r="Z3323" s="10"/>
    </row>
    <row r="3324" spans="26:26" x14ac:dyDescent="0.25">
      <c r="Z3324" s="10"/>
    </row>
    <row r="3325" spans="26:26" x14ac:dyDescent="0.25">
      <c r="Z3325" s="10"/>
    </row>
    <row r="3326" spans="26:26" x14ac:dyDescent="0.25">
      <c r="Z3326" s="10"/>
    </row>
    <row r="3327" spans="26:26" x14ac:dyDescent="0.25">
      <c r="Z3327" s="10"/>
    </row>
    <row r="3328" spans="26:26" x14ac:dyDescent="0.25">
      <c r="Z3328" s="10"/>
    </row>
    <row r="3329" spans="26:26" x14ac:dyDescent="0.25">
      <c r="Z3329" s="10"/>
    </row>
    <row r="3330" spans="26:26" x14ac:dyDescent="0.25">
      <c r="Z3330" s="10"/>
    </row>
    <row r="3331" spans="26:26" x14ac:dyDescent="0.25">
      <c r="Z3331" s="10"/>
    </row>
    <row r="3332" spans="26:26" x14ac:dyDescent="0.25">
      <c r="Z3332" s="10"/>
    </row>
    <row r="3333" spans="26:26" x14ac:dyDescent="0.25">
      <c r="Z3333" s="10"/>
    </row>
    <row r="3334" spans="26:26" x14ac:dyDescent="0.25">
      <c r="Z3334" s="10"/>
    </row>
    <row r="3335" spans="26:26" x14ac:dyDescent="0.25">
      <c r="Z3335" s="10"/>
    </row>
    <row r="3336" spans="26:26" x14ac:dyDescent="0.25">
      <c r="Z3336" s="10"/>
    </row>
    <row r="3337" spans="26:26" x14ac:dyDescent="0.25">
      <c r="Z3337" s="10"/>
    </row>
    <row r="3338" spans="26:26" x14ac:dyDescent="0.25">
      <c r="Z3338" s="10"/>
    </row>
    <row r="3339" spans="26:26" x14ac:dyDescent="0.25">
      <c r="Z3339" s="10"/>
    </row>
    <row r="3340" spans="26:26" x14ac:dyDescent="0.25">
      <c r="Z3340" s="10"/>
    </row>
    <row r="3341" spans="26:26" x14ac:dyDescent="0.25">
      <c r="Z3341" s="10"/>
    </row>
    <row r="3342" spans="26:26" x14ac:dyDescent="0.25">
      <c r="Z3342" s="10"/>
    </row>
    <row r="3343" spans="26:26" x14ac:dyDescent="0.25">
      <c r="Z3343" s="10"/>
    </row>
    <row r="3344" spans="26:26" x14ac:dyDescent="0.25">
      <c r="Z3344" s="10"/>
    </row>
    <row r="3345" spans="26:26" x14ac:dyDescent="0.25">
      <c r="Z3345" s="10"/>
    </row>
    <row r="3346" spans="26:26" x14ac:dyDescent="0.25">
      <c r="Z3346" s="10"/>
    </row>
    <row r="3347" spans="26:26" x14ac:dyDescent="0.25">
      <c r="Z3347" s="10"/>
    </row>
    <row r="3348" spans="26:26" x14ac:dyDescent="0.25">
      <c r="Z3348" s="10"/>
    </row>
    <row r="3349" spans="26:26" x14ac:dyDescent="0.25">
      <c r="Z3349" s="10"/>
    </row>
    <row r="3350" spans="26:26" x14ac:dyDescent="0.25">
      <c r="Z3350" s="10"/>
    </row>
    <row r="3351" spans="26:26" x14ac:dyDescent="0.25">
      <c r="Z3351" s="10"/>
    </row>
    <row r="3352" spans="26:26" x14ac:dyDescent="0.25">
      <c r="Z3352" s="10"/>
    </row>
    <row r="3353" spans="26:26" x14ac:dyDescent="0.25">
      <c r="Z3353" s="10"/>
    </row>
    <row r="3354" spans="26:26" x14ac:dyDescent="0.25">
      <c r="Z3354" s="10"/>
    </row>
    <row r="3355" spans="26:26" x14ac:dyDescent="0.25">
      <c r="Z3355" s="10"/>
    </row>
    <row r="3356" spans="26:26" x14ac:dyDescent="0.25">
      <c r="Z3356" s="10"/>
    </row>
    <row r="3357" spans="26:26" x14ac:dyDescent="0.25">
      <c r="Z3357" s="10"/>
    </row>
    <row r="3358" spans="26:26" x14ac:dyDescent="0.25">
      <c r="Z3358" s="10"/>
    </row>
    <row r="3359" spans="26:26" x14ac:dyDescent="0.25">
      <c r="Z3359" s="10"/>
    </row>
    <row r="3360" spans="26:26" x14ac:dyDescent="0.25">
      <c r="Z3360" s="10"/>
    </row>
    <row r="3361" spans="26:26" x14ac:dyDescent="0.25">
      <c r="Z3361" s="10"/>
    </row>
    <row r="3362" spans="26:26" x14ac:dyDescent="0.25">
      <c r="Z3362" s="10"/>
    </row>
    <row r="3363" spans="26:26" x14ac:dyDescent="0.25">
      <c r="Z3363" s="10"/>
    </row>
    <row r="3364" spans="26:26" x14ac:dyDescent="0.25">
      <c r="Z3364" s="10"/>
    </row>
    <row r="3365" spans="26:26" x14ac:dyDescent="0.25">
      <c r="Z3365" s="10"/>
    </row>
    <row r="3366" spans="26:26" x14ac:dyDescent="0.25">
      <c r="Z3366" s="10"/>
    </row>
    <row r="3367" spans="26:26" x14ac:dyDescent="0.25">
      <c r="Z3367" s="10"/>
    </row>
    <row r="3368" spans="26:26" x14ac:dyDescent="0.25">
      <c r="Z3368" s="10"/>
    </row>
    <row r="3369" spans="26:26" x14ac:dyDescent="0.25">
      <c r="Z3369" s="10"/>
    </row>
    <row r="3370" spans="26:26" x14ac:dyDescent="0.25">
      <c r="Z3370" s="10"/>
    </row>
    <row r="3371" spans="26:26" x14ac:dyDescent="0.25">
      <c r="Z3371" s="10"/>
    </row>
    <row r="3372" spans="26:26" x14ac:dyDescent="0.25">
      <c r="Z3372" s="10"/>
    </row>
    <row r="3373" spans="26:26" x14ac:dyDescent="0.25">
      <c r="Z3373" s="10"/>
    </row>
    <row r="3374" spans="26:26" x14ac:dyDescent="0.25">
      <c r="Z3374" s="10"/>
    </row>
    <row r="3375" spans="26:26" x14ac:dyDescent="0.25">
      <c r="Z3375" s="10"/>
    </row>
    <row r="3376" spans="26:26" x14ac:dyDescent="0.25">
      <c r="Z3376" s="10"/>
    </row>
    <row r="3377" spans="26:26" x14ac:dyDescent="0.25">
      <c r="Z3377" s="10"/>
    </row>
    <row r="3378" spans="26:26" x14ac:dyDescent="0.25">
      <c r="Z3378" s="10"/>
    </row>
    <row r="3379" spans="26:26" x14ac:dyDescent="0.25">
      <c r="Z3379" s="10"/>
    </row>
    <row r="3380" spans="26:26" x14ac:dyDescent="0.25">
      <c r="Z3380" s="10"/>
    </row>
    <row r="3381" spans="26:26" x14ac:dyDescent="0.25">
      <c r="Z3381" s="10"/>
    </row>
    <row r="3382" spans="26:26" x14ac:dyDescent="0.25">
      <c r="Z3382" s="10"/>
    </row>
    <row r="3383" spans="26:26" x14ac:dyDescent="0.25">
      <c r="Z3383" s="10"/>
    </row>
    <row r="3384" spans="26:26" x14ac:dyDescent="0.25">
      <c r="Z3384" s="10"/>
    </row>
    <row r="3385" spans="26:26" x14ac:dyDescent="0.25">
      <c r="Z3385" s="10"/>
    </row>
    <row r="3386" spans="26:26" x14ac:dyDescent="0.25">
      <c r="Z3386" s="10"/>
    </row>
    <row r="3387" spans="26:26" x14ac:dyDescent="0.25">
      <c r="Z3387" s="10"/>
    </row>
    <row r="3388" spans="26:26" x14ac:dyDescent="0.25">
      <c r="Z3388" s="10"/>
    </row>
    <row r="3389" spans="26:26" x14ac:dyDescent="0.25">
      <c r="Z3389" s="10"/>
    </row>
    <row r="3390" spans="26:26" x14ac:dyDescent="0.25">
      <c r="Z3390" s="10"/>
    </row>
    <row r="3391" spans="26:26" x14ac:dyDescent="0.25">
      <c r="Z3391" s="10"/>
    </row>
    <row r="3392" spans="26:26" x14ac:dyDescent="0.25">
      <c r="Z3392" s="10"/>
    </row>
    <row r="3393" spans="26:26" x14ac:dyDescent="0.25">
      <c r="Z3393" s="10"/>
    </row>
    <row r="3394" spans="26:26" x14ac:dyDescent="0.25">
      <c r="Z3394" s="10"/>
    </row>
    <row r="3395" spans="26:26" x14ac:dyDescent="0.25">
      <c r="Z3395" s="10"/>
    </row>
    <row r="3396" spans="26:26" x14ac:dyDescent="0.25">
      <c r="Z3396" s="10"/>
    </row>
    <row r="3397" spans="26:26" x14ac:dyDescent="0.25">
      <c r="Z3397" s="10"/>
    </row>
    <row r="3398" spans="26:26" x14ac:dyDescent="0.25">
      <c r="Z3398" s="10"/>
    </row>
    <row r="3399" spans="26:26" x14ac:dyDescent="0.25">
      <c r="Z3399" s="10"/>
    </row>
    <row r="3400" spans="26:26" x14ac:dyDescent="0.25">
      <c r="Z3400" s="10"/>
    </row>
    <row r="3401" spans="26:26" x14ac:dyDescent="0.25">
      <c r="Z3401" s="10"/>
    </row>
    <row r="3402" spans="26:26" x14ac:dyDescent="0.25">
      <c r="Z3402" s="10"/>
    </row>
    <row r="3403" spans="26:26" x14ac:dyDescent="0.25">
      <c r="Z3403" s="10"/>
    </row>
    <row r="3404" spans="26:26" x14ac:dyDescent="0.25">
      <c r="Z3404" s="10"/>
    </row>
    <row r="3405" spans="26:26" x14ac:dyDescent="0.25">
      <c r="Z3405" s="10"/>
    </row>
    <row r="3406" spans="26:26" x14ac:dyDescent="0.25">
      <c r="Z3406" s="10"/>
    </row>
    <row r="3407" spans="26:26" x14ac:dyDescent="0.25">
      <c r="Z3407" s="10"/>
    </row>
    <row r="3408" spans="26:26" x14ac:dyDescent="0.25">
      <c r="Z3408" s="10"/>
    </row>
    <row r="3409" spans="26:26" x14ac:dyDescent="0.25">
      <c r="Z3409" s="10"/>
    </row>
    <row r="3410" spans="26:26" x14ac:dyDescent="0.25">
      <c r="Z3410" s="10"/>
    </row>
    <row r="3411" spans="26:26" x14ac:dyDescent="0.25">
      <c r="Z3411" s="10"/>
    </row>
    <row r="3412" spans="26:26" x14ac:dyDescent="0.25">
      <c r="Z3412" s="10"/>
    </row>
    <row r="3413" spans="26:26" x14ac:dyDescent="0.25">
      <c r="Z3413" s="10"/>
    </row>
    <row r="3414" spans="26:26" x14ac:dyDescent="0.25">
      <c r="Z3414" s="10"/>
    </row>
    <row r="3415" spans="26:26" x14ac:dyDescent="0.25">
      <c r="Z3415" s="10"/>
    </row>
    <row r="3416" spans="26:26" x14ac:dyDescent="0.25">
      <c r="Z3416" s="10"/>
    </row>
    <row r="3417" spans="26:26" x14ac:dyDescent="0.25">
      <c r="Z3417" s="10"/>
    </row>
    <row r="3418" spans="26:26" x14ac:dyDescent="0.25">
      <c r="Z3418" s="10"/>
    </row>
    <row r="3419" spans="26:26" x14ac:dyDescent="0.25">
      <c r="Z3419" s="10"/>
    </row>
    <row r="3420" spans="26:26" x14ac:dyDescent="0.25">
      <c r="Z3420" s="10"/>
    </row>
    <row r="3421" spans="26:26" x14ac:dyDescent="0.25">
      <c r="Z3421" s="10"/>
    </row>
    <row r="3422" spans="26:26" x14ac:dyDescent="0.25">
      <c r="Z3422" s="10"/>
    </row>
    <row r="3423" spans="26:26" x14ac:dyDescent="0.25">
      <c r="Z3423" s="10"/>
    </row>
    <row r="3424" spans="26:26" x14ac:dyDescent="0.25">
      <c r="Z3424" s="10"/>
    </row>
    <row r="3425" spans="26:26" x14ac:dyDescent="0.25">
      <c r="Z3425" s="10"/>
    </row>
    <row r="3426" spans="26:26" x14ac:dyDescent="0.25">
      <c r="Z3426" s="10"/>
    </row>
    <row r="3427" spans="26:26" x14ac:dyDescent="0.25">
      <c r="Z3427" s="10"/>
    </row>
    <row r="3428" spans="26:26" x14ac:dyDescent="0.25">
      <c r="Z3428" s="10"/>
    </row>
    <row r="3429" spans="26:26" x14ac:dyDescent="0.25">
      <c r="Z3429" s="10"/>
    </row>
    <row r="3430" spans="26:26" x14ac:dyDescent="0.25">
      <c r="Z3430" s="10"/>
    </row>
    <row r="3431" spans="26:26" x14ac:dyDescent="0.25">
      <c r="Z3431" s="10"/>
    </row>
    <row r="3432" spans="26:26" x14ac:dyDescent="0.25">
      <c r="Z3432" s="10"/>
    </row>
    <row r="3433" spans="26:26" x14ac:dyDescent="0.25">
      <c r="Z3433" s="10"/>
    </row>
    <row r="3434" spans="26:26" x14ac:dyDescent="0.25">
      <c r="Z3434" s="10"/>
    </row>
    <row r="3435" spans="26:26" x14ac:dyDescent="0.25">
      <c r="Z3435" s="10"/>
    </row>
    <row r="3436" spans="26:26" x14ac:dyDescent="0.25">
      <c r="Z3436" s="10"/>
    </row>
    <row r="3437" spans="26:26" x14ac:dyDescent="0.25">
      <c r="Z3437" s="10"/>
    </row>
    <row r="3438" spans="26:26" x14ac:dyDescent="0.25">
      <c r="Z3438" s="10"/>
    </row>
    <row r="3439" spans="26:26" x14ac:dyDescent="0.25">
      <c r="Z3439" s="10"/>
    </row>
    <row r="3440" spans="26:26" x14ac:dyDescent="0.25">
      <c r="Z3440" s="10"/>
    </row>
    <row r="3441" spans="26:26" x14ac:dyDescent="0.25">
      <c r="Z3441" s="10"/>
    </row>
    <row r="3442" spans="26:26" x14ac:dyDescent="0.25">
      <c r="Z3442" s="10"/>
    </row>
    <row r="3443" spans="26:26" x14ac:dyDescent="0.25">
      <c r="Z3443" s="10"/>
    </row>
    <row r="3444" spans="26:26" x14ac:dyDescent="0.25">
      <c r="Z3444" s="10"/>
    </row>
    <row r="3445" spans="26:26" x14ac:dyDescent="0.25">
      <c r="Z3445" s="10"/>
    </row>
    <row r="3446" spans="26:26" x14ac:dyDescent="0.25">
      <c r="Z3446" s="10"/>
    </row>
    <row r="3447" spans="26:26" x14ac:dyDescent="0.25">
      <c r="Z3447" s="10"/>
    </row>
    <row r="3448" spans="26:26" x14ac:dyDescent="0.25">
      <c r="Z3448" s="10"/>
    </row>
    <row r="3449" spans="26:26" x14ac:dyDescent="0.25">
      <c r="Z3449" s="10"/>
    </row>
    <row r="3450" spans="26:26" x14ac:dyDescent="0.25">
      <c r="Z3450" s="10"/>
    </row>
    <row r="3451" spans="26:26" x14ac:dyDescent="0.25">
      <c r="Z3451" s="10"/>
    </row>
    <row r="3452" spans="26:26" x14ac:dyDescent="0.25">
      <c r="Z3452" s="10"/>
    </row>
    <row r="3453" spans="26:26" x14ac:dyDescent="0.25">
      <c r="Z3453" s="10"/>
    </row>
    <row r="3454" spans="26:26" x14ac:dyDescent="0.25">
      <c r="Z3454" s="10"/>
    </row>
    <row r="3455" spans="26:26" x14ac:dyDescent="0.25">
      <c r="Z3455" s="10"/>
    </row>
    <row r="3456" spans="26:26" x14ac:dyDescent="0.25">
      <c r="Z3456" s="10"/>
    </row>
    <row r="3457" spans="26:26" x14ac:dyDescent="0.25">
      <c r="Z3457" s="10"/>
    </row>
    <row r="3458" spans="26:26" x14ac:dyDescent="0.25">
      <c r="Z3458" s="10"/>
    </row>
    <row r="3459" spans="26:26" x14ac:dyDescent="0.25">
      <c r="Z3459" s="10"/>
    </row>
    <row r="3460" spans="26:26" x14ac:dyDescent="0.25">
      <c r="Z3460" s="10"/>
    </row>
    <row r="3461" spans="26:26" x14ac:dyDescent="0.25">
      <c r="Z3461" s="10"/>
    </row>
    <row r="3462" spans="26:26" x14ac:dyDescent="0.25">
      <c r="Z3462" s="10"/>
    </row>
    <row r="3463" spans="26:26" x14ac:dyDescent="0.25">
      <c r="Z3463" s="10"/>
    </row>
    <row r="3464" spans="26:26" x14ac:dyDescent="0.25">
      <c r="Z3464" s="10"/>
    </row>
    <row r="3465" spans="26:26" x14ac:dyDescent="0.25">
      <c r="Z3465" s="10"/>
    </row>
    <row r="3466" spans="26:26" x14ac:dyDescent="0.25">
      <c r="Z3466" s="10"/>
    </row>
    <row r="3467" spans="26:26" x14ac:dyDescent="0.25">
      <c r="Z3467" s="10"/>
    </row>
    <row r="3468" spans="26:26" x14ac:dyDescent="0.25">
      <c r="Z3468" s="10"/>
    </row>
    <row r="3469" spans="26:26" x14ac:dyDescent="0.25">
      <c r="Z3469" s="10"/>
    </row>
    <row r="3470" spans="26:26" x14ac:dyDescent="0.25">
      <c r="Z3470" s="10"/>
    </row>
    <row r="3471" spans="26:26" x14ac:dyDescent="0.25">
      <c r="Z3471" s="10"/>
    </row>
    <row r="3472" spans="26:26" x14ac:dyDescent="0.25">
      <c r="Z3472" s="10"/>
    </row>
    <row r="3473" spans="26:26" x14ac:dyDescent="0.25">
      <c r="Z3473" s="10"/>
    </row>
    <row r="3474" spans="26:26" x14ac:dyDescent="0.25">
      <c r="Z3474" s="10"/>
    </row>
    <row r="3475" spans="26:26" x14ac:dyDescent="0.25">
      <c r="Z3475" s="10"/>
    </row>
    <row r="3476" spans="26:26" x14ac:dyDescent="0.25">
      <c r="Z3476" s="10"/>
    </row>
    <row r="3477" spans="26:26" x14ac:dyDescent="0.25">
      <c r="Z3477" s="10"/>
    </row>
    <row r="3478" spans="26:26" x14ac:dyDescent="0.25">
      <c r="Z3478" s="10"/>
    </row>
    <row r="3479" spans="26:26" x14ac:dyDescent="0.25">
      <c r="Z3479" s="10"/>
    </row>
    <row r="3480" spans="26:26" x14ac:dyDescent="0.25">
      <c r="Z3480" s="10"/>
    </row>
    <row r="3481" spans="26:26" x14ac:dyDescent="0.25">
      <c r="Z3481" s="10"/>
    </row>
    <row r="3482" spans="26:26" x14ac:dyDescent="0.25">
      <c r="Z3482" s="10"/>
    </row>
    <row r="3483" spans="26:26" x14ac:dyDescent="0.25">
      <c r="Z3483" s="10"/>
    </row>
    <row r="3484" spans="26:26" x14ac:dyDescent="0.25">
      <c r="Z3484" s="10"/>
    </row>
    <row r="3485" spans="26:26" x14ac:dyDescent="0.25">
      <c r="Z3485" s="10"/>
    </row>
    <row r="3486" spans="26:26" x14ac:dyDescent="0.25">
      <c r="Z3486" s="10"/>
    </row>
    <row r="3487" spans="26:26" x14ac:dyDescent="0.25">
      <c r="Z3487" s="10"/>
    </row>
    <row r="3488" spans="26:26" x14ac:dyDescent="0.25">
      <c r="Z3488" s="10"/>
    </row>
    <row r="3489" spans="26:26" x14ac:dyDescent="0.25">
      <c r="Z3489" s="10"/>
    </row>
    <row r="3490" spans="26:26" x14ac:dyDescent="0.25">
      <c r="Z3490" s="10"/>
    </row>
    <row r="3491" spans="26:26" x14ac:dyDescent="0.25">
      <c r="Z3491" s="10"/>
    </row>
    <row r="3492" spans="26:26" x14ac:dyDescent="0.25">
      <c r="Z3492" s="10"/>
    </row>
    <row r="3493" spans="26:26" x14ac:dyDescent="0.25">
      <c r="Z3493" s="10"/>
    </row>
    <row r="3494" spans="26:26" x14ac:dyDescent="0.25">
      <c r="Z3494" s="10"/>
    </row>
    <row r="3495" spans="26:26" x14ac:dyDescent="0.25">
      <c r="Z3495" s="10"/>
    </row>
    <row r="3496" spans="26:26" x14ac:dyDescent="0.25">
      <c r="Z3496" s="10"/>
    </row>
    <row r="3497" spans="26:26" x14ac:dyDescent="0.25">
      <c r="Z3497" s="10"/>
    </row>
    <row r="3498" spans="26:26" x14ac:dyDescent="0.25">
      <c r="Z3498" s="10"/>
    </row>
    <row r="3499" spans="26:26" x14ac:dyDescent="0.25">
      <c r="Z3499" s="10"/>
    </row>
    <row r="3500" spans="26:26" x14ac:dyDescent="0.25">
      <c r="Z3500" s="10"/>
    </row>
    <row r="3501" spans="26:26" x14ac:dyDescent="0.25">
      <c r="Z3501" s="10"/>
    </row>
    <row r="3502" spans="26:26" x14ac:dyDescent="0.25">
      <c r="Z3502" s="10"/>
    </row>
    <row r="3503" spans="26:26" x14ac:dyDescent="0.25">
      <c r="Z3503" s="10"/>
    </row>
    <row r="3504" spans="26:26" x14ac:dyDescent="0.25">
      <c r="Z3504" s="10"/>
    </row>
    <row r="3505" spans="26:26" x14ac:dyDescent="0.25">
      <c r="Z3505" s="10"/>
    </row>
    <row r="3506" spans="26:26" x14ac:dyDescent="0.25">
      <c r="Z3506" s="10"/>
    </row>
    <row r="3507" spans="26:26" x14ac:dyDescent="0.25">
      <c r="Z3507" s="10"/>
    </row>
    <row r="3508" spans="26:26" x14ac:dyDescent="0.25">
      <c r="Z3508" s="10"/>
    </row>
    <row r="3509" spans="26:26" x14ac:dyDescent="0.25">
      <c r="Z3509" s="10"/>
    </row>
    <row r="3510" spans="26:26" x14ac:dyDescent="0.25">
      <c r="Z3510" s="10"/>
    </row>
    <row r="3511" spans="26:26" x14ac:dyDescent="0.25">
      <c r="Z3511" s="10"/>
    </row>
    <row r="3512" spans="26:26" x14ac:dyDescent="0.25">
      <c r="Z3512" s="10"/>
    </row>
    <row r="3513" spans="26:26" x14ac:dyDescent="0.25">
      <c r="Z3513" s="10"/>
    </row>
    <row r="3514" spans="26:26" x14ac:dyDescent="0.25">
      <c r="Z3514" s="10"/>
    </row>
    <row r="3515" spans="26:26" x14ac:dyDescent="0.25">
      <c r="Z3515" s="10"/>
    </row>
    <row r="3516" spans="26:26" x14ac:dyDescent="0.25">
      <c r="Z3516" s="10"/>
    </row>
    <row r="3517" spans="26:26" x14ac:dyDescent="0.25">
      <c r="Z3517" s="10"/>
    </row>
    <row r="3518" spans="26:26" x14ac:dyDescent="0.25">
      <c r="Z3518" s="10"/>
    </row>
    <row r="3519" spans="26:26" x14ac:dyDescent="0.25">
      <c r="Z3519" s="10"/>
    </row>
    <row r="3520" spans="26:26" x14ac:dyDescent="0.25">
      <c r="Z3520" s="10"/>
    </row>
    <row r="3521" spans="26:26" x14ac:dyDescent="0.25">
      <c r="Z3521" s="10"/>
    </row>
    <row r="3522" spans="26:26" x14ac:dyDescent="0.25">
      <c r="Z3522" s="10"/>
    </row>
    <row r="3523" spans="26:26" x14ac:dyDescent="0.25">
      <c r="Z3523" s="10"/>
    </row>
    <row r="3524" spans="26:26" x14ac:dyDescent="0.25">
      <c r="Z3524" s="10"/>
    </row>
    <row r="3525" spans="26:26" x14ac:dyDescent="0.25">
      <c r="Z3525" s="10"/>
    </row>
    <row r="3526" spans="26:26" x14ac:dyDescent="0.25">
      <c r="Z3526" s="10"/>
    </row>
    <row r="3527" spans="26:26" x14ac:dyDescent="0.25">
      <c r="Z3527" s="10"/>
    </row>
    <row r="3528" spans="26:26" x14ac:dyDescent="0.25">
      <c r="Z3528" s="10"/>
    </row>
    <row r="3529" spans="26:26" x14ac:dyDescent="0.25">
      <c r="Z3529" s="10"/>
    </row>
    <row r="3530" spans="26:26" x14ac:dyDescent="0.25">
      <c r="Z3530" s="10"/>
    </row>
    <row r="3531" spans="26:26" x14ac:dyDescent="0.25">
      <c r="Z3531" s="10"/>
    </row>
    <row r="3532" spans="26:26" x14ac:dyDescent="0.25">
      <c r="Z3532" s="10"/>
    </row>
    <row r="3533" spans="26:26" x14ac:dyDescent="0.25">
      <c r="Z3533" s="10"/>
    </row>
    <row r="3534" spans="26:26" x14ac:dyDescent="0.25">
      <c r="Z3534" s="10"/>
    </row>
    <row r="3535" spans="26:26" x14ac:dyDescent="0.25">
      <c r="Z3535" s="10"/>
    </row>
    <row r="3536" spans="26:26" x14ac:dyDescent="0.25">
      <c r="Z3536" s="10"/>
    </row>
    <row r="3537" spans="26:26" x14ac:dyDescent="0.25">
      <c r="Z3537" s="10"/>
    </row>
    <row r="3538" spans="26:26" x14ac:dyDescent="0.25">
      <c r="Z3538" s="10"/>
    </row>
    <row r="3539" spans="26:26" x14ac:dyDescent="0.25">
      <c r="Z3539" s="10"/>
    </row>
    <row r="3540" spans="26:26" x14ac:dyDescent="0.25">
      <c r="Z3540" s="10"/>
    </row>
    <row r="3541" spans="26:26" x14ac:dyDescent="0.25">
      <c r="Z3541" s="10"/>
    </row>
    <row r="3542" spans="26:26" x14ac:dyDescent="0.25">
      <c r="Z3542" s="10"/>
    </row>
    <row r="3543" spans="26:26" x14ac:dyDescent="0.25">
      <c r="Z3543" s="10"/>
    </row>
    <row r="3544" spans="26:26" x14ac:dyDescent="0.25">
      <c r="Z3544" s="10"/>
    </row>
    <row r="3545" spans="26:26" x14ac:dyDescent="0.25">
      <c r="Z3545" s="10"/>
    </row>
    <row r="3546" spans="26:26" x14ac:dyDescent="0.25">
      <c r="Z3546" s="10"/>
    </row>
    <row r="3547" spans="26:26" x14ac:dyDescent="0.25">
      <c r="Z3547" s="10"/>
    </row>
    <row r="3548" spans="26:26" x14ac:dyDescent="0.25">
      <c r="Z3548" s="10"/>
    </row>
    <row r="3549" spans="26:26" x14ac:dyDescent="0.25">
      <c r="Z3549" s="10"/>
    </row>
    <row r="3550" spans="26:26" x14ac:dyDescent="0.25">
      <c r="Z3550" s="10"/>
    </row>
    <row r="3551" spans="26:26" x14ac:dyDescent="0.25">
      <c r="Z3551" s="10"/>
    </row>
    <row r="3552" spans="26:26" x14ac:dyDescent="0.25">
      <c r="Z3552" s="10"/>
    </row>
    <row r="3553" spans="26:26" x14ac:dyDescent="0.25">
      <c r="Z3553" s="10"/>
    </row>
    <row r="3554" spans="26:26" x14ac:dyDescent="0.25">
      <c r="Z3554" s="10"/>
    </row>
    <row r="3555" spans="26:26" x14ac:dyDescent="0.25">
      <c r="Z3555" s="10"/>
    </row>
    <row r="3556" spans="26:26" x14ac:dyDescent="0.25">
      <c r="Z3556" s="10"/>
    </row>
    <row r="3557" spans="26:26" x14ac:dyDescent="0.25">
      <c r="Z3557" s="10"/>
    </row>
    <row r="3558" spans="26:26" x14ac:dyDescent="0.25">
      <c r="Z3558" s="10"/>
    </row>
    <row r="3559" spans="26:26" x14ac:dyDescent="0.25">
      <c r="Z3559" s="10"/>
    </row>
    <row r="3560" spans="26:26" x14ac:dyDescent="0.25">
      <c r="Z3560" s="10"/>
    </row>
    <row r="3561" spans="26:26" x14ac:dyDescent="0.25">
      <c r="Z3561" s="10"/>
    </row>
    <row r="3562" spans="26:26" x14ac:dyDescent="0.25">
      <c r="Z3562" s="10"/>
    </row>
    <row r="3563" spans="26:26" x14ac:dyDescent="0.25">
      <c r="Z3563" s="10"/>
    </row>
    <row r="3564" spans="26:26" x14ac:dyDescent="0.25">
      <c r="Z3564" s="10"/>
    </row>
    <row r="3565" spans="26:26" x14ac:dyDescent="0.25">
      <c r="Z3565" s="10"/>
    </row>
    <row r="3566" spans="26:26" x14ac:dyDescent="0.25">
      <c r="Z3566" s="10"/>
    </row>
    <row r="3567" spans="26:26" x14ac:dyDescent="0.25">
      <c r="Z3567" s="10"/>
    </row>
    <row r="3568" spans="26:26" x14ac:dyDescent="0.25">
      <c r="Z3568" s="10"/>
    </row>
    <row r="3569" spans="26:26" x14ac:dyDescent="0.25">
      <c r="Z3569" s="10"/>
    </row>
    <row r="3570" spans="26:26" x14ac:dyDescent="0.25">
      <c r="Z3570" s="10"/>
    </row>
    <row r="3571" spans="26:26" x14ac:dyDescent="0.25">
      <c r="Z3571" s="10"/>
    </row>
    <row r="3572" spans="26:26" x14ac:dyDescent="0.25">
      <c r="Z3572" s="10"/>
    </row>
    <row r="3573" spans="26:26" x14ac:dyDescent="0.25">
      <c r="Z3573" s="10"/>
    </row>
    <row r="3574" spans="26:26" x14ac:dyDescent="0.25">
      <c r="Z3574" s="10"/>
    </row>
    <row r="3575" spans="26:26" x14ac:dyDescent="0.25">
      <c r="Z3575" s="10"/>
    </row>
    <row r="3576" spans="26:26" x14ac:dyDescent="0.25">
      <c r="Z3576" s="10"/>
    </row>
    <row r="3577" spans="26:26" x14ac:dyDescent="0.25">
      <c r="Z3577" s="10"/>
    </row>
    <row r="3578" spans="26:26" x14ac:dyDescent="0.25">
      <c r="Z3578" s="10"/>
    </row>
    <row r="3579" spans="26:26" x14ac:dyDescent="0.25">
      <c r="Z3579" s="10"/>
    </row>
    <row r="3580" spans="26:26" x14ac:dyDescent="0.25">
      <c r="Z3580" s="10"/>
    </row>
    <row r="3581" spans="26:26" x14ac:dyDescent="0.25">
      <c r="Z3581" s="10"/>
    </row>
    <row r="3582" spans="26:26" x14ac:dyDescent="0.25">
      <c r="Z3582" s="10"/>
    </row>
    <row r="3583" spans="26:26" x14ac:dyDescent="0.25">
      <c r="Z3583" s="10"/>
    </row>
    <row r="3584" spans="26:26" x14ac:dyDescent="0.25">
      <c r="Z3584" s="10"/>
    </row>
    <row r="3585" spans="26:26" x14ac:dyDescent="0.25">
      <c r="Z3585" s="10"/>
    </row>
    <row r="3586" spans="26:26" x14ac:dyDescent="0.25">
      <c r="Z3586" s="10"/>
    </row>
    <row r="3587" spans="26:26" x14ac:dyDescent="0.25">
      <c r="Z3587" s="10"/>
    </row>
    <row r="3588" spans="26:26" x14ac:dyDescent="0.25">
      <c r="Z3588" s="10"/>
    </row>
    <row r="3589" spans="26:26" x14ac:dyDescent="0.25">
      <c r="Z3589" s="10"/>
    </row>
    <row r="3590" spans="26:26" x14ac:dyDescent="0.25">
      <c r="Z3590" s="10"/>
    </row>
    <row r="3591" spans="26:26" x14ac:dyDescent="0.25">
      <c r="Z3591" s="10"/>
    </row>
    <row r="3592" spans="26:26" x14ac:dyDescent="0.25">
      <c r="Z3592" s="10"/>
    </row>
    <row r="3593" spans="26:26" x14ac:dyDescent="0.25">
      <c r="Z3593" s="10"/>
    </row>
    <row r="3594" spans="26:26" x14ac:dyDescent="0.25">
      <c r="Z3594" s="10"/>
    </row>
    <row r="3595" spans="26:26" x14ac:dyDescent="0.25">
      <c r="Z3595" s="10"/>
    </row>
    <row r="3596" spans="26:26" x14ac:dyDescent="0.25">
      <c r="Z3596" s="10"/>
    </row>
    <row r="3597" spans="26:26" x14ac:dyDescent="0.25">
      <c r="Z3597" s="10"/>
    </row>
    <row r="3598" spans="26:26" x14ac:dyDescent="0.25">
      <c r="Z3598" s="10"/>
    </row>
    <row r="3599" spans="26:26" x14ac:dyDescent="0.25">
      <c r="Z3599" s="10"/>
    </row>
    <row r="3600" spans="26:26" x14ac:dyDescent="0.25">
      <c r="Z3600" s="10"/>
    </row>
    <row r="3601" spans="26:26" x14ac:dyDescent="0.25">
      <c r="Z3601" s="10"/>
    </row>
    <row r="3602" spans="26:26" x14ac:dyDescent="0.25">
      <c r="Z3602" s="10"/>
    </row>
    <row r="3603" spans="26:26" x14ac:dyDescent="0.25">
      <c r="Z3603" s="10"/>
    </row>
    <row r="3604" spans="26:26" x14ac:dyDescent="0.25">
      <c r="Z3604" s="10"/>
    </row>
    <row r="3605" spans="26:26" x14ac:dyDescent="0.25">
      <c r="Z3605" s="10"/>
    </row>
    <row r="3606" spans="26:26" x14ac:dyDescent="0.25">
      <c r="Z3606" s="10"/>
    </row>
    <row r="3607" spans="26:26" x14ac:dyDescent="0.25">
      <c r="Z3607" s="10"/>
    </row>
    <row r="3608" spans="26:26" x14ac:dyDescent="0.25">
      <c r="Z3608" s="10"/>
    </row>
    <row r="3609" spans="26:26" x14ac:dyDescent="0.25">
      <c r="Z3609" s="10"/>
    </row>
    <row r="3610" spans="26:26" x14ac:dyDescent="0.25">
      <c r="Z3610" s="10"/>
    </row>
    <row r="3611" spans="26:26" x14ac:dyDescent="0.25">
      <c r="Z3611" s="10"/>
    </row>
    <row r="3612" spans="26:26" x14ac:dyDescent="0.25">
      <c r="Z3612" s="10"/>
    </row>
    <row r="3613" spans="26:26" x14ac:dyDescent="0.25">
      <c r="Z3613" s="10"/>
    </row>
    <row r="3614" spans="26:26" x14ac:dyDescent="0.25">
      <c r="Z3614" s="10"/>
    </row>
    <row r="3615" spans="26:26" x14ac:dyDescent="0.25">
      <c r="Z3615" s="10"/>
    </row>
    <row r="3616" spans="26:26" x14ac:dyDescent="0.25">
      <c r="Z3616" s="10"/>
    </row>
    <row r="3617" spans="26:26" x14ac:dyDescent="0.25">
      <c r="Z3617" s="10"/>
    </row>
    <row r="3618" spans="26:26" x14ac:dyDescent="0.25">
      <c r="Z3618" s="10"/>
    </row>
    <row r="3619" spans="26:26" x14ac:dyDescent="0.25">
      <c r="Z3619" s="10"/>
    </row>
    <row r="3620" spans="26:26" x14ac:dyDescent="0.25">
      <c r="Z3620" s="10"/>
    </row>
    <row r="3621" spans="26:26" x14ac:dyDescent="0.25">
      <c r="Z3621" s="10"/>
    </row>
    <row r="3622" spans="26:26" x14ac:dyDescent="0.25">
      <c r="Z3622" s="10"/>
    </row>
    <row r="3623" spans="26:26" x14ac:dyDescent="0.25">
      <c r="Z3623" s="10"/>
    </row>
    <row r="3624" spans="26:26" x14ac:dyDescent="0.25">
      <c r="Z3624" s="10"/>
    </row>
    <row r="3625" spans="26:26" x14ac:dyDescent="0.25">
      <c r="Z3625" s="10"/>
    </row>
    <row r="3626" spans="26:26" x14ac:dyDescent="0.25">
      <c r="Z3626" s="10"/>
    </row>
    <row r="3627" spans="26:26" x14ac:dyDescent="0.25">
      <c r="Z3627" s="10"/>
    </row>
    <row r="3628" spans="26:26" x14ac:dyDescent="0.25">
      <c r="Z3628" s="10"/>
    </row>
    <row r="3629" spans="26:26" x14ac:dyDescent="0.25">
      <c r="Z3629" s="10"/>
    </row>
    <row r="3630" spans="26:26" x14ac:dyDescent="0.25">
      <c r="Z3630" s="10"/>
    </row>
    <row r="3631" spans="26:26" x14ac:dyDescent="0.25">
      <c r="Z3631" s="10"/>
    </row>
    <row r="3632" spans="26:26" x14ac:dyDescent="0.25">
      <c r="Z3632" s="10"/>
    </row>
    <row r="3633" spans="26:26" x14ac:dyDescent="0.25">
      <c r="Z3633" s="10"/>
    </row>
    <row r="3634" spans="26:26" x14ac:dyDescent="0.25">
      <c r="Z3634" s="10"/>
    </row>
    <row r="3635" spans="26:26" x14ac:dyDescent="0.25">
      <c r="Z3635" s="10"/>
    </row>
    <row r="3636" spans="26:26" x14ac:dyDescent="0.25">
      <c r="Z3636" s="10"/>
    </row>
    <row r="3637" spans="26:26" x14ac:dyDescent="0.25">
      <c r="Z3637" s="10"/>
    </row>
    <row r="3638" spans="26:26" x14ac:dyDescent="0.25">
      <c r="Z3638" s="10"/>
    </row>
    <row r="3639" spans="26:26" x14ac:dyDescent="0.25">
      <c r="Z3639" s="10"/>
    </row>
    <row r="3640" spans="26:26" x14ac:dyDescent="0.25">
      <c r="Z3640" s="10"/>
    </row>
    <row r="3641" spans="26:26" x14ac:dyDescent="0.25">
      <c r="Z3641" s="10"/>
    </row>
    <row r="3642" spans="26:26" x14ac:dyDescent="0.25">
      <c r="Z3642" s="10"/>
    </row>
    <row r="3643" spans="26:26" x14ac:dyDescent="0.25">
      <c r="Z3643" s="10"/>
    </row>
    <row r="3644" spans="26:26" x14ac:dyDescent="0.25">
      <c r="Z3644" s="10"/>
    </row>
    <row r="3645" spans="26:26" x14ac:dyDescent="0.25">
      <c r="Z3645" s="10"/>
    </row>
    <row r="3646" spans="26:26" x14ac:dyDescent="0.25">
      <c r="Z3646" s="10"/>
    </row>
    <row r="3647" spans="26:26" x14ac:dyDescent="0.25">
      <c r="Z3647" s="10"/>
    </row>
    <row r="3648" spans="26:26" x14ac:dyDescent="0.25">
      <c r="Z3648" s="10"/>
    </row>
    <row r="3649" spans="26:26" x14ac:dyDescent="0.25">
      <c r="Z3649" s="10"/>
    </row>
    <row r="3650" spans="26:26" x14ac:dyDescent="0.25">
      <c r="Z3650" s="10"/>
    </row>
    <row r="3651" spans="26:26" x14ac:dyDescent="0.25">
      <c r="Z3651" s="10"/>
    </row>
    <row r="3652" spans="26:26" x14ac:dyDescent="0.25">
      <c r="Z3652" s="10"/>
    </row>
    <row r="3653" spans="26:26" x14ac:dyDescent="0.25">
      <c r="Z3653" s="10"/>
    </row>
    <row r="3654" spans="26:26" x14ac:dyDescent="0.25">
      <c r="Z3654" s="10"/>
    </row>
    <row r="3655" spans="26:26" x14ac:dyDescent="0.25">
      <c r="Z3655" s="10"/>
    </row>
    <row r="3656" spans="26:26" x14ac:dyDescent="0.25">
      <c r="Z3656" s="10"/>
    </row>
    <row r="3657" spans="26:26" x14ac:dyDescent="0.25">
      <c r="Z3657" s="10"/>
    </row>
    <row r="3658" spans="26:26" x14ac:dyDescent="0.25">
      <c r="Z3658" s="10"/>
    </row>
    <row r="3659" spans="26:26" x14ac:dyDescent="0.25">
      <c r="Z3659" s="10"/>
    </row>
    <row r="3660" spans="26:26" x14ac:dyDescent="0.25">
      <c r="Z3660" s="10"/>
    </row>
    <row r="3661" spans="26:26" x14ac:dyDescent="0.25">
      <c r="Z3661" s="10"/>
    </row>
    <row r="3662" spans="26:26" x14ac:dyDescent="0.25">
      <c r="Z3662" s="10"/>
    </row>
    <row r="3663" spans="26:26" x14ac:dyDescent="0.25">
      <c r="Z3663" s="10"/>
    </row>
    <row r="3664" spans="26:26" x14ac:dyDescent="0.25">
      <c r="Z3664" s="10"/>
    </row>
    <row r="3665" spans="26:26" x14ac:dyDescent="0.25">
      <c r="Z3665" s="10"/>
    </row>
    <row r="3666" spans="26:26" x14ac:dyDescent="0.25">
      <c r="Z3666" s="10"/>
    </row>
    <row r="3667" spans="26:26" x14ac:dyDescent="0.25">
      <c r="Z3667" s="10"/>
    </row>
    <row r="3668" spans="26:26" x14ac:dyDescent="0.25">
      <c r="Z3668" s="10"/>
    </row>
    <row r="3669" spans="26:26" x14ac:dyDescent="0.25">
      <c r="Z3669" s="10"/>
    </row>
    <row r="3670" spans="26:26" x14ac:dyDescent="0.25">
      <c r="Z3670" s="10"/>
    </row>
    <row r="3671" spans="26:26" x14ac:dyDescent="0.25">
      <c r="Z3671" s="10"/>
    </row>
    <row r="3672" spans="26:26" x14ac:dyDescent="0.25">
      <c r="Z3672" s="10"/>
    </row>
    <row r="3673" spans="26:26" x14ac:dyDescent="0.25">
      <c r="Z3673" s="10"/>
    </row>
    <row r="3674" spans="26:26" x14ac:dyDescent="0.25">
      <c r="Z3674" s="10"/>
    </row>
    <row r="3675" spans="26:26" x14ac:dyDescent="0.25">
      <c r="Z3675" s="10"/>
    </row>
    <row r="3676" spans="26:26" x14ac:dyDescent="0.25">
      <c r="Z3676" s="10"/>
    </row>
    <row r="3677" spans="26:26" x14ac:dyDescent="0.25">
      <c r="Z3677" s="10"/>
    </row>
    <row r="3678" spans="26:26" x14ac:dyDescent="0.25">
      <c r="Z3678" s="10"/>
    </row>
    <row r="3679" spans="26:26" x14ac:dyDescent="0.25">
      <c r="Z3679" s="10"/>
    </row>
    <row r="3680" spans="26:26" x14ac:dyDescent="0.25">
      <c r="Z3680" s="10"/>
    </row>
    <row r="3681" spans="26:26" x14ac:dyDescent="0.25">
      <c r="Z3681" s="10"/>
    </row>
    <row r="3682" spans="26:26" x14ac:dyDescent="0.25">
      <c r="Z3682" s="10"/>
    </row>
    <row r="3683" spans="26:26" x14ac:dyDescent="0.25">
      <c r="Z3683" s="10"/>
    </row>
    <row r="3684" spans="26:26" x14ac:dyDescent="0.25">
      <c r="Z3684" s="10"/>
    </row>
    <row r="3685" spans="26:26" x14ac:dyDescent="0.25">
      <c r="Z3685" s="10"/>
    </row>
    <row r="3686" spans="26:26" x14ac:dyDescent="0.25">
      <c r="Z3686" s="10"/>
    </row>
    <row r="3687" spans="26:26" x14ac:dyDescent="0.25">
      <c r="Z3687" s="10"/>
    </row>
    <row r="3688" spans="26:26" x14ac:dyDescent="0.25">
      <c r="Z3688" s="10"/>
    </row>
    <row r="3689" spans="26:26" x14ac:dyDescent="0.25">
      <c r="Z3689" s="10"/>
    </row>
    <row r="3690" spans="26:26" x14ac:dyDescent="0.25">
      <c r="Z3690" s="10"/>
    </row>
    <row r="3691" spans="26:26" x14ac:dyDescent="0.25">
      <c r="Z3691" s="10"/>
    </row>
    <row r="3692" spans="26:26" x14ac:dyDescent="0.25">
      <c r="Z3692" s="10"/>
    </row>
    <row r="3693" spans="26:26" x14ac:dyDescent="0.25">
      <c r="Z3693" s="10"/>
    </row>
    <row r="3694" spans="26:26" x14ac:dyDescent="0.25">
      <c r="Z3694" s="10"/>
    </row>
    <row r="3695" spans="26:26" x14ac:dyDescent="0.25">
      <c r="Z3695" s="10"/>
    </row>
    <row r="3696" spans="26:26" x14ac:dyDescent="0.25">
      <c r="Z3696" s="10"/>
    </row>
    <row r="3697" spans="26:26" x14ac:dyDescent="0.25">
      <c r="Z3697" s="10"/>
    </row>
    <row r="3698" spans="26:26" x14ac:dyDescent="0.25">
      <c r="Z3698" s="10"/>
    </row>
    <row r="3699" spans="26:26" x14ac:dyDescent="0.25">
      <c r="Z3699" s="10"/>
    </row>
    <row r="3700" spans="26:26" x14ac:dyDescent="0.25">
      <c r="Z3700" s="10"/>
    </row>
    <row r="3701" spans="26:26" x14ac:dyDescent="0.25">
      <c r="Z3701" s="10"/>
    </row>
    <row r="3702" spans="26:26" x14ac:dyDescent="0.25">
      <c r="Z3702" s="10"/>
    </row>
    <row r="3703" spans="26:26" x14ac:dyDescent="0.25">
      <c r="Z3703" s="10"/>
    </row>
    <row r="3704" spans="26:26" x14ac:dyDescent="0.25">
      <c r="Z3704" s="10"/>
    </row>
    <row r="3705" spans="26:26" x14ac:dyDescent="0.25">
      <c r="Z3705" s="10"/>
    </row>
    <row r="3706" spans="26:26" x14ac:dyDescent="0.25">
      <c r="Z3706" s="10"/>
    </row>
    <row r="3707" spans="26:26" x14ac:dyDescent="0.25">
      <c r="Z3707" s="10"/>
    </row>
    <row r="3708" spans="26:26" x14ac:dyDescent="0.25">
      <c r="Z3708" s="10"/>
    </row>
    <row r="3709" spans="26:26" x14ac:dyDescent="0.25">
      <c r="Z3709" s="10"/>
    </row>
    <row r="3710" spans="26:26" x14ac:dyDescent="0.25">
      <c r="Z3710" s="10"/>
    </row>
    <row r="3711" spans="26:26" x14ac:dyDescent="0.25">
      <c r="Z3711" s="10"/>
    </row>
    <row r="3712" spans="26:26" x14ac:dyDescent="0.25">
      <c r="Z3712" s="10"/>
    </row>
    <row r="3713" spans="26:26" x14ac:dyDescent="0.25">
      <c r="Z3713" s="10"/>
    </row>
    <row r="3714" spans="26:26" x14ac:dyDescent="0.25">
      <c r="Z3714" s="10"/>
    </row>
    <row r="3715" spans="26:26" x14ac:dyDescent="0.25">
      <c r="Z3715" s="10"/>
    </row>
    <row r="3716" spans="26:26" x14ac:dyDescent="0.25">
      <c r="Z3716" s="10"/>
    </row>
    <row r="3717" spans="26:26" x14ac:dyDescent="0.25">
      <c r="Z3717" s="10"/>
    </row>
    <row r="3718" spans="26:26" x14ac:dyDescent="0.25">
      <c r="Z3718" s="10"/>
    </row>
    <row r="3719" spans="26:26" x14ac:dyDescent="0.25">
      <c r="Z3719" s="10"/>
    </row>
    <row r="3720" spans="26:26" x14ac:dyDescent="0.25">
      <c r="Z3720" s="10"/>
    </row>
    <row r="3721" spans="26:26" x14ac:dyDescent="0.25">
      <c r="Z3721" s="10"/>
    </row>
    <row r="3722" spans="26:26" x14ac:dyDescent="0.25">
      <c r="Z3722" s="10"/>
    </row>
    <row r="3723" spans="26:26" x14ac:dyDescent="0.25">
      <c r="Z3723" s="10"/>
    </row>
    <row r="3724" spans="26:26" x14ac:dyDescent="0.25">
      <c r="Z3724" s="10"/>
    </row>
    <row r="3725" spans="26:26" x14ac:dyDescent="0.25">
      <c r="Z3725" s="10"/>
    </row>
    <row r="3726" spans="26:26" x14ac:dyDescent="0.25">
      <c r="Z3726" s="10"/>
    </row>
    <row r="3727" spans="26:26" x14ac:dyDescent="0.25">
      <c r="Z3727" s="10"/>
    </row>
    <row r="3728" spans="26:26" x14ac:dyDescent="0.25">
      <c r="Z3728" s="10"/>
    </row>
    <row r="3729" spans="26:26" x14ac:dyDescent="0.25">
      <c r="Z3729" s="10"/>
    </row>
    <row r="3730" spans="26:26" x14ac:dyDescent="0.25">
      <c r="Z3730" s="10"/>
    </row>
    <row r="3731" spans="26:26" x14ac:dyDescent="0.25">
      <c r="Z3731" s="10"/>
    </row>
    <row r="3732" spans="26:26" x14ac:dyDescent="0.25">
      <c r="Z3732" s="10"/>
    </row>
    <row r="3733" spans="26:26" x14ac:dyDescent="0.25">
      <c r="Z3733" s="10"/>
    </row>
    <row r="3734" spans="26:26" x14ac:dyDescent="0.25">
      <c r="Z3734" s="10"/>
    </row>
    <row r="3735" spans="26:26" x14ac:dyDescent="0.25">
      <c r="Z3735" s="10"/>
    </row>
    <row r="3736" spans="26:26" x14ac:dyDescent="0.25">
      <c r="Z3736" s="10"/>
    </row>
    <row r="3737" spans="26:26" x14ac:dyDescent="0.25">
      <c r="Z3737" s="10"/>
    </row>
    <row r="3738" spans="26:26" x14ac:dyDescent="0.25">
      <c r="Z3738" s="10"/>
    </row>
    <row r="3739" spans="26:26" x14ac:dyDescent="0.25">
      <c r="Z3739" s="10"/>
    </row>
    <row r="3740" spans="26:26" x14ac:dyDescent="0.25">
      <c r="Z3740" s="10"/>
    </row>
    <row r="3741" spans="26:26" x14ac:dyDescent="0.25">
      <c r="Z3741" s="10"/>
    </row>
    <row r="3742" spans="26:26" x14ac:dyDescent="0.25">
      <c r="Z3742" s="10"/>
    </row>
    <row r="3743" spans="26:26" x14ac:dyDescent="0.25">
      <c r="Z3743" s="10"/>
    </row>
    <row r="3744" spans="26:26" x14ac:dyDescent="0.25">
      <c r="Z3744" s="10"/>
    </row>
    <row r="3745" spans="26:26" x14ac:dyDescent="0.25">
      <c r="Z3745" s="10"/>
    </row>
    <row r="3746" spans="26:26" x14ac:dyDescent="0.25">
      <c r="Z3746" s="10"/>
    </row>
    <row r="3747" spans="26:26" x14ac:dyDescent="0.25">
      <c r="Z3747" s="10"/>
    </row>
    <row r="3748" spans="26:26" x14ac:dyDescent="0.25">
      <c r="Z3748" s="10"/>
    </row>
    <row r="3749" spans="26:26" x14ac:dyDescent="0.25">
      <c r="Z3749" s="10"/>
    </row>
    <row r="3750" spans="26:26" x14ac:dyDescent="0.25">
      <c r="Z3750" s="10"/>
    </row>
    <row r="3751" spans="26:26" x14ac:dyDescent="0.25">
      <c r="Z3751" s="10"/>
    </row>
    <row r="3752" spans="26:26" x14ac:dyDescent="0.25">
      <c r="Z3752" s="10"/>
    </row>
    <row r="3753" spans="26:26" x14ac:dyDescent="0.25">
      <c r="Z3753" s="10"/>
    </row>
    <row r="3754" spans="26:26" x14ac:dyDescent="0.25">
      <c r="Z3754" s="10"/>
    </row>
    <row r="3755" spans="26:26" x14ac:dyDescent="0.25">
      <c r="Z3755" s="10"/>
    </row>
    <row r="3756" spans="26:26" x14ac:dyDescent="0.25">
      <c r="Z3756" s="10"/>
    </row>
    <row r="3757" spans="26:26" x14ac:dyDescent="0.25">
      <c r="Z3757" s="10"/>
    </row>
    <row r="3758" spans="26:26" x14ac:dyDescent="0.25">
      <c r="Z3758" s="10"/>
    </row>
    <row r="3759" spans="26:26" x14ac:dyDescent="0.25">
      <c r="Z3759" s="10"/>
    </row>
    <row r="3760" spans="26:26" x14ac:dyDescent="0.25">
      <c r="Z3760" s="10"/>
    </row>
    <row r="3761" spans="26:26" x14ac:dyDescent="0.25">
      <c r="Z3761" s="10"/>
    </row>
    <row r="3762" spans="26:26" x14ac:dyDescent="0.25">
      <c r="Z3762" s="10"/>
    </row>
    <row r="3763" spans="26:26" x14ac:dyDescent="0.25">
      <c r="Z3763" s="10"/>
    </row>
    <row r="3764" spans="26:26" x14ac:dyDescent="0.25">
      <c r="Z3764" s="10"/>
    </row>
    <row r="3765" spans="26:26" x14ac:dyDescent="0.25">
      <c r="Z3765" s="10"/>
    </row>
    <row r="3766" spans="26:26" x14ac:dyDescent="0.25">
      <c r="Z3766" s="10"/>
    </row>
    <row r="3767" spans="26:26" x14ac:dyDescent="0.25">
      <c r="Z3767" s="10"/>
    </row>
    <row r="3768" spans="26:26" x14ac:dyDescent="0.25">
      <c r="Z3768" s="10"/>
    </row>
    <row r="3769" spans="26:26" x14ac:dyDescent="0.25">
      <c r="Z3769" s="10"/>
    </row>
    <row r="3770" spans="26:26" x14ac:dyDescent="0.25">
      <c r="Z3770" s="10"/>
    </row>
    <row r="3771" spans="26:26" x14ac:dyDescent="0.25">
      <c r="Z3771" s="10"/>
    </row>
    <row r="3772" spans="26:26" x14ac:dyDescent="0.25">
      <c r="Z3772" s="10"/>
    </row>
    <row r="3773" spans="26:26" x14ac:dyDescent="0.25">
      <c r="Z3773" s="10"/>
    </row>
    <row r="3774" spans="26:26" x14ac:dyDescent="0.25">
      <c r="Z3774" s="10"/>
    </row>
    <row r="3775" spans="26:26" x14ac:dyDescent="0.25">
      <c r="Z3775" s="10"/>
    </row>
    <row r="3776" spans="26:26" x14ac:dyDescent="0.25">
      <c r="Z3776" s="10"/>
    </row>
    <row r="3777" spans="26:26" x14ac:dyDescent="0.25">
      <c r="Z3777" s="10"/>
    </row>
    <row r="3778" spans="26:26" x14ac:dyDescent="0.25">
      <c r="Z3778" s="10"/>
    </row>
    <row r="3779" spans="26:26" x14ac:dyDescent="0.25">
      <c r="Z3779" s="10"/>
    </row>
    <row r="3780" spans="26:26" x14ac:dyDescent="0.25">
      <c r="Z3780" s="10"/>
    </row>
    <row r="3781" spans="26:26" x14ac:dyDescent="0.25">
      <c r="Z3781" s="10"/>
    </row>
    <row r="3782" spans="26:26" x14ac:dyDescent="0.25">
      <c r="Z3782" s="10"/>
    </row>
    <row r="3783" spans="26:26" x14ac:dyDescent="0.25">
      <c r="Z3783" s="10"/>
    </row>
    <row r="3784" spans="26:26" x14ac:dyDescent="0.25">
      <c r="Z3784" s="10"/>
    </row>
    <row r="3785" spans="26:26" x14ac:dyDescent="0.25">
      <c r="Z3785" s="10"/>
    </row>
    <row r="3786" spans="26:26" x14ac:dyDescent="0.25">
      <c r="Z3786" s="10"/>
    </row>
    <row r="3787" spans="26:26" x14ac:dyDescent="0.25">
      <c r="Z3787" s="10"/>
    </row>
    <row r="3788" spans="26:26" x14ac:dyDescent="0.25">
      <c r="Z3788" s="10"/>
    </row>
    <row r="3789" spans="26:26" x14ac:dyDescent="0.25">
      <c r="Z3789" s="10"/>
    </row>
    <row r="3790" spans="26:26" x14ac:dyDescent="0.25">
      <c r="Z3790" s="10"/>
    </row>
    <row r="3791" spans="26:26" x14ac:dyDescent="0.25">
      <c r="Z3791" s="10"/>
    </row>
    <row r="3792" spans="26:26" x14ac:dyDescent="0.25">
      <c r="Z3792" s="10"/>
    </row>
    <row r="3793" spans="26:26" x14ac:dyDescent="0.25">
      <c r="Z3793" s="10"/>
    </row>
    <row r="3794" spans="26:26" x14ac:dyDescent="0.25">
      <c r="Z3794" s="10"/>
    </row>
    <row r="3795" spans="26:26" x14ac:dyDescent="0.25">
      <c r="Z3795" s="10"/>
    </row>
    <row r="3796" spans="26:26" x14ac:dyDescent="0.25">
      <c r="Z3796" s="10"/>
    </row>
    <row r="3797" spans="26:26" x14ac:dyDescent="0.25">
      <c r="Z3797" s="10"/>
    </row>
    <row r="3798" spans="26:26" x14ac:dyDescent="0.25">
      <c r="Z3798" s="10"/>
    </row>
    <row r="3799" spans="26:26" x14ac:dyDescent="0.25">
      <c r="Z3799" s="10"/>
    </row>
    <row r="3800" spans="26:26" x14ac:dyDescent="0.25">
      <c r="Z3800" s="10"/>
    </row>
    <row r="3801" spans="26:26" x14ac:dyDescent="0.25">
      <c r="Z3801" s="10"/>
    </row>
    <row r="3802" spans="26:26" x14ac:dyDescent="0.25">
      <c r="Z3802" s="10"/>
    </row>
    <row r="3803" spans="26:26" x14ac:dyDescent="0.25">
      <c r="Z3803" s="10"/>
    </row>
    <row r="3804" spans="26:26" x14ac:dyDescent="0.25">
      <c r="Z3804" s="10"/>
    </row>
    <row r="3805" spans="26:26" x14ac:dyDescent="0.25">
      <c r="Z3805" s="10"/>
    </row>
    <row r="3806" spans="26:26" x14ac:dyDescent="0.25">
      <c r="Z3806" s="10"/>
    </row>
    <row r="3807" spans="26:26" x14ac:dyDescent="0.25">
      <c r="Z3807" s="10"/>
    </row>
    <row r="3808" spans="26:26" x14ac:dyDescent="0.25">
      <c r="Z3808" s="10"/>
    </row>
    <row r="3809" spans="26:26" x14ac:dyDescent="0.25">
      <c r="Z3809" s="10"/>
    </row>
    <row r="3810" spans="26:26" x14ac:dyDescent="0.25">
      <c r="Z3810" s="10"/>
    </row>
    <row r="3811" spans="26:26" x14ac:dyDescent="0.25">
      <c r="Z3811" s="10"/>
    </row>
    <row r="3812" spans="26:26" x14ac:dyDescent="0.25">
      <c r="Z3812" s="10"/>
    </row>
    <row r="3813" spans="26:26" x14ac:dyDescent="0.25">
      <c r="Z3813" s="10"/>
    </row>
    <row r="3814" spans="26:26" x14ac:dyDescent="0.25">
      <c r="Z3814" s="10"/>
    </row>
    <row r="3815" spans="26:26" x14ac:dyDescent="0.25">
      <c r="Z3815" s="10"/>
    </row>
    <row r="3816" spans="26:26" x14ac:dyDescent="0.25">
      <c r="Z3816" s="10"/>
    </row>
    <row r="3817" spans="26:26" x14ac:dyDescent="0.25">
      <c r="Z3817" s="10"/>
    </row>
    <row r="3818" spans="26:26" x14ac:dyDescent="0.25">
      <c r="Z3818" s="10"/>
    </row>
    <row r="3819" spans="26:26" x14ac:dyDescent="0.25">
      <c r="Z3819" s="10"/>
    </row>
    <row r="3820" spans="26:26" x14ac:dyDescent="0.25">
      <c r="Z3820" s="10"/>
    </row>
    <row r="3821" spans="26:26" x14ac:dyDescent="0.25">
      <c r="Z3821" s="10"/>
    </row>
    <row r="3822" spans="26:26" x14ac:dyDescent="0.25">
      <c r="Z3822" s="10"/>
    </row>
    <row r="3823" spans="26:26" x14ac:dyDescent="0.25">
      <c r="Z3823" s="10"/>
    </row>
    <row r="3824" spans="26:26" x14ac:dyDescent="0.25">
      <c r="Z3824" s="10"/>
    </row>
    <row r="3825" spans="26:26" x14ac:dyDescent="0.25">
      <c r="Z3825" s="10"/>
    </row>
    <row r="3826" spans="26:26" x14ac:dyDescent="0.25">
      <c r="Z3826" s="10"/>
    </row>
    <row r="3827" spans="26:26" x14ac:dyDescent="0.25">
      <c r="Z3827" s="10"/>
    </row>
    <row r="3828" spans="26:26" x14ac:dyDescent="0.25">
      <c r="Z3828" s="10"/>
    </row>
    <row r="3829" spans="26:26" x14ac:dyDescent="0.25">
      <c r="Z3829" s="10"/>
    </row>
    <row r="3830" spans="26:26" x14ac:dyDescent="0.25">
      <c r="Z3830" s="10"/>
    </row>
    <row r="3831" spans="26:26" x14ac:dyDescent="0.25">
      <c r="Z3831" s="10"/>
    </row>
    <row r="3832" spans="26:26" x14ac:dyDescent="0.25">
      <c r="Z3832" s="10"/>
    </row>
    <row r="3833" spans="26:26" x14ac:dyDescent="0.25">
      <c r="Z3833" s="10"/>
    </row>
    <row r="3834" spans="26:26" x14ac:dyDescent="0.25">
      <c r="Z3834" s="10"/>
    </row>
    <row r="3835" spans="26:26" x14ac:dyDescent="0.25">
      <c r="Z3835" s="10"/>
    </row>
    <row r="3836" spans="26:26" x14ac:dyDescent="0.25">
      <c r="Z3836" s="10"/>
    </row>
    <row r="3837" spans="26:26" x14ac:dyDescent="0.25">
      <c r="Z3837" s="10"/>
    </row>
    <row r="3838" spans="26:26" x14ac:dyDescent="0.25">
      <c r="Z3838" s="10"/>
    </row>
    <row r="3839" spans="26:26" x14ac:dyDescent="0.25">
      <c r="Z3839" s="10"/>
    </row>
    <row r="3840" spans="26:26" x14ac:dyDescent="0.25">
      <c r="Z3840" s="10"/>
    </row>
    <row r="3841" spans="26:26" x14ac:dyDescent="0.25">
      <c r="Z3841" s="10"/>
    </row>
    <row r="3842" spans="26:26" x14ac:dyDescent="0.25">
      <c r="Z3842" s="10"/>
    </row>
    <row r="3843" spans="26:26" x14ac:dyDescent="0.25">
      <c r="Z3843" s="10"/>
    </row>
    <row r="3844" spans="26:26" x14ac:dyDescent="0.25">
      <c r="Z3844" s="10"/>
    </row>
    <row r="3845" spans="26:26" x14ac:dyDescent="0.25">
      <c r="Z3845" s="10"/>
    </row>
    <row r="3846" spans="26:26" x14ac:dyDescent="0.25">
      <c r="Z3846" s="10"/>
    </row>
    <row r="3847" spans="26:26" x14ac:dyDescent="0.25">
      <c r="Z3847" s="10"/>
    </row>
    <row r="3848" spans="26:26" x14ac:dyDescent="0.25">
      <c r="Z3848" s="10"/>
    </row>
    <row r="3849" spans="26:26" x14ac:dyDescent="0.25">
      <c r="Z3849" s="10"/>
    </row>
    <row r="3850" spans="26:26" x14ac:dyDescent="0.25">
      <c r="Z3850" s="10"/>
    </row>
    <row r="3851" spans="26:26" x14ac:dyDescent="0.25">
      <c r="Z3851" s="10"/>
    </row>
    <row r="3852" spans="26:26" x14ac:dyDescent="0.25">
      <c r="Z3852" s="10"/>
    </row>
    <row r="3853" spans="26:26" x14ac:dyDescent="0.25">
      <c r="Z3853" s="10"/>
    </row>
    <row r="3854" spans="26:26" x14ac:dyDescent="0.25">
      <c r="Z3854" s="10"/>
    </row>
    <row r="3855" spans="26:26" x14ac:dyDescent="0.25">
      <c r="Z3855" s="10"/>
    </row>
    <row r="3856" spans="26:26" x14ac:dyDescent="0.25">
      <c r="Z3856" s="10"/>
    </row>
    <row r="3857" spans="26:26" x14ac:dyDescent="0.25">
      <c r="Z3857" s="10"/>
    </row>
    <row r="3858" spans="26:26" x14ac:dyDescent="0.25">
      <c r="Z3858" s="10"/>
    </row>
    <row r="3859" spans="26:26" x14ac:dyDescent="0.25">
      <c r="Z3859" s="10"/>
    </row>
    <row r="3860" spans="26:26" x14ac:dyDescent="0.25">
      <c r="Z3860" s="10"/>
    </row>
    <row r="3861" spans="26:26" x14ac:dyDescent="0.25">
      <c r="Z3861" s="10"/>
    </row>
    <row r="3862" spans="26:26" x14ac:dyDescent="0.25">
      <c r="Z3862" s="10"/>
    </row>
    <row r="3863" spans="26:26" x14ac:dyDescent="0.25">
      <c r="Z3863" s="10"/>
    </row>
    <row r="3864" spans="26:26" x14ac:dyDescent="0.25">
      <c r="Z3864" s="10"/>
    </row>
    <row r="3865" spans="26:26" x14ac:dyDescent="0.25">
      <c r="Z3865" s="10"/>
    </row>
    <row r="3866" spans="26:26" x14ac:dyDescent="0.25">
      <c r="Z3866" s="10"/>
    </row>
    <row r="3867" spans="26:26" x14ac:dyDescent="0.25">
      <c r="Z3867" s="10"/>
    </row>
    <row r="3868" spans="26:26" x14ac:dyDescent="0.25">
      <c r="Z3868" s="10"/>
    </row>
    <row r="3869" spans="26:26" x14ac:dyDescent="0.25">
      <c r="Z3869" s="10"/>
    </row>
    <row r="3870" spans="26:26" x14ac:dyDescent="0.25">
      <c r="Z3870" s="10"/>
    </row>
    <row r="3871" spans="26:26" x14ac:dyDescent="0.25">
      <c r="Z3871" s="10"/>
    </row>
    <row r="3872" spans="26:26" x14ac:dyDescent="0.25">
      <c r="Z3872" s="10"/>
    </row>
    <row r="3873" spans="26:26" x14ac:dyDescent="0.25">
      <c r="Z3873" s="10"/>
    </row>
    <row r="3874" spans="26:26" x14ac:dyDescent="0.25">
      <c r="Z3874" s="10"/>
    </row>
    <row r="3875" spans="26:26" x14ac:dyDescent="0.25">
      <c r="Z3875" s="10"/>
    </row>
    <row r="3876" spans="26:26" x14ac:dyDescent="0.25">
      <c r="Z3876" s="10"/>
    </row>
    <row r="3877" spans="26:26" x14ac:dyDescent="0.25">
      <c r="Z3877" s="10"/>
    </row>
    <row r="3878" spans="26:26" x14ac:dyDescent="0.25">
      <c r="Z3878" s="10"/>
    </row>
    <row r="3879" spans="26:26" x14ac:dyDescent="0.25">
      <c r="Z3879" s="10"/>
    </row>
    <row r="3880" spans="26:26" x14ac:dyDescent="0.25">
      <c r="Z3880" s="10"/>
    </row>
    <row r="3881" spans="26:26" x14ac:dyDescent="0.25">
      <c r="Z3881" s="10"/>
    </row>
    <row r="3882" spans="26:26" x14ac:dyDescent="0.25">
      <c r="Z3882" s="10"/>
    </row>
    <row r="3883" spans="26:26" x14ac:dyDescent="0.25">
      <c r="Z3883" s="10"/>
    </row>
    <row r="3884" spans="26:26" x14ac:dyDescent="0.25">
      <c r="Z3884" s="10"/>
    </row>
    <row r="3885" spans="26:26" x14ac:dyDescent="0.25">
      <c r="Z3885" s="10"/>
    </row>
    <row r="3886" spans="26:26" x14ac:dyDescent="0.25">
      <c r="Z3886" s="10"/>
    </row>
    <row r="3887" spans="26:26" x14ac:dyDescent="0.25">
      <c r="Z3887" s="10"/>
    </row>
    <row r="3888" spans="26:26" x14ac:dyDescent="0.25">
      <c r="Z3888" s="10"/>
    </row>
    <row r="3889" spans="26:26" x14ac:dyDescent="0.25">
      <c r="Z3889" s="10"/>
    </row>
    <row r="3890" spans="26:26" x14ac:dyDescent="0.25">
      <c r="Z3890" s="10"/>
    </row>
    <row r="3891" spans="26:26" x14ac:dyDescent="0.25">
      <c r="Z3891" s="10"/>
    </row>
    <row r="3892" spans="26:26" x14ac:dyDescent="0.25">
      <c r="Z3892" s="10"/>
    </row>
    <row r="3893" spans="26:26" x14ac:dyDescent="0.25">
      <c r="Z3893" s="10"/>
    </row>
    <row r="3894" spans="26:26" x14ac:dyDescent="0.25">
      <c r="Z3894" s="10"/>
    </row>
    <row r="3895" spans="26:26" x14ac:dyDescent="0.25">
      <c r="Z3895" s="10"/>
    </row>
    <row r="3896" spans="26:26" x14ac:dyDescent="0.25">
      <c r="Z3896" s="10"/>
    </row>
    <row r="3897" spans="26:26" x14ac:dyDescent="0.25">
      <c r="Z3897" s="10"/>
    </row>
    <row r="3898" spans="26:26" x14ac:dyDescent="0.25">
      <c r="Z3898" s="10"/>
    </row>
    <row r="3899" spans="26:26" x14ac:dyDescent="0.25">
      <c r="Z3899" s="10"/>
    </row>
    <row r="3900" spans="26:26" x14ac:dyDescent="0.25">
      <c r="Z3900" s="10"/>
    </row>
    <row r="3901" spans="26:26" x14ac:dyDescent="0.25">
      <c r="Z3901" s="10"/>
    </row>
    <row r="3902" spans="26:26" x14ac:dyDescent="0.25">
      <c r="Z3902" s="10"/>
    </row>
    <row r="3903" spans="26:26" x14ac:dyDescent="0.25">
      <c r="Z3903" s="10"/>
    </row>
    <row r="3904" spans="26:26" x14ac:dyDescent="0.25">
      <c r="Z3904" s="10"/>
    </row>
    <row r="3905" spans="26:26" x14ac:dyDescent="0.25">
      <c r="Z3905" s="10"/>
    </row>
    <row r="3906" spans="26:26" x14ac:dyDescent="0.25">
      <c r="Z3906" s="10"/>
    </row>
    <row r="3907" spans="26:26" x14ac:dyDescent="0.25">
      <c r="Z3907" s="10"/>
    </row>
    <row r="3908" spans="26:26" x14ac:dyDescent="0.25">
      <c r="Z3908" s="10"/>
    </row>
    <row r="3909" spans="26:26" x14ac:dyDescent="0.25">
      <c r="Z3909" s="10"/>
    </row>
    <row r="3910" spans="26:26" x14ac:dyDescent="0.25">
      <c r="Z3910" s="10"/>
    </row>
  </sheetData>
  <sheetProtection algorithmName="SHA-512" hashValue="i0alfVrur+r0LxrdgkJFR5eiaNjbwnW08rGDe/XWcdvNB15u1h4TQVRsaX4Ixt2Lyns4lLCdCh1TrlVPWqXLzQ==" saltValue="0aanIQQ5b489Xf0MgM7NKQ==" spinCount="100000" sheet="1" objects="1" scenarios="1" selectLockedCells="1"/>
  <dataConsolidate/>
  <mergeCells count="5">
    <mergeCell ref="A4:B4"/>
    <mergeCell ref="C4:AE4"/>
    <mergeCell ref="A1:AG1"/>
    <mergeCell ref="A2:AF2"/>
    <mergeCell ref="A5:AG5"/>
  </mergeCells>
  <conditionalFormatting sqref="E9:E108">
    <cfRule type="cellIs" dxfId="8" priority="5" operator="equal">
      <formula>41013</formula>
    </cfRule>
  </conditionalFormatting>
  <conditionalFormatting sqref="F9:G108">
    <cfRule type="cellIs" dxfId="7" priority="1" operator="equal">
      <formula>119</formula>
    </cfRule>
    <cfRule type="cellIs" dxfId="6" priority="2" operator="equal">
      <formula>0</formula>
    </cfRule>
  </conditionalFormatting>
  <conditionalFormatting sqref="I9:I108">
    <cfRule type="cellIs" dxfId="5" priority="3" operator="equal">
      <formula>119</formula>
    </cfRule>
    <cfRule type="cellIs" dxfId="4" priority="4" operator="equal">
      <formula>0</formula>
    </cfRule>
  </conditionalFormatting>
  <dataValidations count="9">
    <dataValidation type="list" showInputMessage="1" showErrorMessage="1" errorTitle="Eingabefehler" error="Es muss  ja  oder  nein  eingegeben werden!" sqref="K109:K65539 K7:K8 L7:X65539" xr:uid="{00000000-0002-0000-0100-000000000000}">
      <formula1>$AB$6:$AD$6</formula1>
    </dataValidation>
    <dataValidation type="list" showInputMessage="1" showErrorMessage="1" sqref="I125:I65539" xr:uid="{00000000-0002-0000-0100-000001000000}">
      <formula1>$AB$6:$AD$6</formula1>
    </dataValidation>
    <dataValidation type="list" showInputMessage="1" showErrorMessage="1" sqref="Z7:Z108" xr:uid="{00000000-0002-0000-0100-000007000000}">
      <formula1>$AH$6:$AI$6</formula1>
    </dataValidation>
    <dataValidation type="whole" allowBlank="1" showInputMessage="1" showErrorMessage="1" sqref="AB7:AB8" xr:uid="{00000000-0002-0000-0100-000009000000}">
      <formula1>1</formula1>
      <formula2>24</formula2>
    </dataValidation>
    <dataValidation type="list" showErrorMessage="1" errorTitle="Eingabefehler" error="Das Geschlecht muss mit   m   oder  w   angegeben werden!" sqref="D109:D65539" xr:uid="{00000000-0002-0000-0100-000003000000}">
      <formula1>$AA$6:$AA$6</formula1>
    </dataValidation>
    <dataValidation allowBlank="1" showErrorMessage="1" sqref="AO10:AO108 AE10:AE108 AF9:AF108" xr:uid="{16F82F9D-89D8-4B06-B99A-5BCF41988020}"/>
    <dataValidation type="whole" allowBlank="1" showErrorMessage="1" sqref="AB9:AB108" xr:uid="{31E2827A-39E0-4ED9-8182-758ADE40A512}">
      <formula1>1</formula1>
      <formula2>24</formula2>
    </dataValidation>
    <dataValidation type="whole" allowBlank="1" showErrorMessage="1" sqref="AC9:AC108" xr:uid="{D1FFA781-BC87-4B06-AD6F-FC0F35C13B3A}">
      <formula1>1</formula1>
      <formula2>8</formula2>
    </dataValidation>
    <dataValidation type="whole" allowBlank="1" showErrorMessage="1" sqref="AD9:AD108" xr:uid="{FE1E3C4D-93F6-46CB-ADCC-91FEB79C5154}">
      <formula1>1</formula1>
      <formula2>4</formula2>
    </dataValidation>
  </dataValidations>
  <pageMargins left="0.70866141732283472" right="0.70866141732283472" top="0.78740157480314965" bottom="0.78740157480314965" header="0.31496062992125984" footer="0.31496062992125984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DB5078B-BB70-4EC6-8736-AEC7C721CF6C}">
          <x14:formula1>
            <xm:f>Variable!$B$7:$C$7</xm:f>
          </x14:formula1>
          <xm:sqref>H7:H108 AA7:AA108 AG7:AG8</xm:sqref>
        </x14:dataValidation>
        <x14:dataValidation type="list" allowBlank="1" showErrorMessage="1" errorTitle="Eingabefehler" error="Das Geschlecht muss mit   m   oder  w   angegeben werden!" xr:uid="{7863FCD5-1288-464B-950E-35454F328BEE}">
          <x14:formula1>
            <xm:f>Variable!$B$8:$C$8</xm:f>
          </x14:formula1>
          <xm:sqref>D7:D8</xm:sqref>
        </x14:dataValidation>
        <x14:dataValidation type="list" allowBlank="1" showErrorMessage="1" xr:uid="{4D6FF462-1B7D-40B0-B6C2-555425C6D681}">
          <x14:formula1>
            <xm:f>Variable!$B$7:$C$7</xm:f>
          </x14:formula1>
          <xm:sqref>AG9:AG108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9AE17-7580-444C-A1E4-96E8C839EA47}">
  <sheetPr codeName="Tabelle3"/>
  <dimension ref="A1:AI36"/>
  <sheetViews>
    <sheetView showGridLines="0" showRowColHeaders="0" workbookViewId="0">
      <pane ySplit="10" topLeftCell="A11" activePane="bottomLeft" state="frozen"/>
      <selection pane="bottomLeft" activeCell="B11" sqref="B11"/>
    </sheetView>
  </sheetViews>
  <sheetFormatPr defaultColWidth="11.42578125" defaultRowHeight="15" x14ac:dyDescent="0.25"/>
  <cols>
    <col min="1" max="1" width="4" customWidth="1"/>
    <col min="2" max="2" width="21.5703125" customWidth="1"/>
    <col min="3" max="3" width="21.28515625" customWidth="1"/>
    <col min="4" max="4" width="29.85546875" customWidth="1"/>
    <col min="5" max="14" width="10.7109375" customWidth="1"/>
    <col min="18" max="18" width="0" hidden="1" customWidth="1"/>
  </cols>
  <sheetData>
    <row r="1" spans="1:35" ht="37.5" customHeight="1" x14ac:dyDescent="0.25">
      <c r="A1" s="113"/>
      <c r="B1" s="176" t="str">
        <f>'allg. Daten'!A1</f>
        <v>Hessische Meisterschaft im Einrad Freestyle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16"/>
      <c r="AI1" s="16"/>
    </row>
    <row r="2" spans="1:35" ht="37.5" customHeight="1" x14ac:dyDescent="0.25">
      <c r="A2" s="36"/>
      <c r="B2" s="179">
        <f>'allg. Daten'!B2</f>
        <v>46200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7"/>
      <c r="AI2" s="28"/>
    </row>
    <row r="3" spans="1:35" ht="16.5" customHeight="1" x14ac:dyDescent="0.35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spans="1:35" ht="30.75" customHeight="1" x14ac:dyDescent="0.35">
      <c r="A4" s="114" t="s">
        <v>21</v>
      </c>
      <c r="B4" s="114"/>
      <c r="C4" s="115" t="str">
        <f>'allg. Daten'!C6</f>
        <v>Vereinsname</v>
      </c>
    </row>
    <row r="7" spans="1:35" ht="15.75" x14ac:dyDescent="0.25">
      <c r="B7" s="116"/>
      <c r="C7" s="116"/>
    </row>
    <row r="8" spans="1:35" ht="18.75" thickBot="1" x14ac:dyDescent="0.3">
      <c r="A8" s="117"/>
      <c r="B8" s="189" t="s">
        <v>49</v>
      </c>
      <c r="C8" s="189"/>
      <c r="E8" s="190" t="s">
        <v>50</v>
      </c>
      <c r="F8" s="190"/>
      <c r="G8" s="190"/>
      <c r="H8" s="191" t="s">
        <v>51</v>
      </c>
      <c r="I8" s="191"/>
      <c r="J8" s="191"/>
      <c r="K8" s="188" t="s">
        <v>52</v>
      </c>
      <c r="L8" s="188"/>
      <c r="M8" s="188"/>
      <c r="N8" s="188"/>
    </row>
    <row r="9" spans="1:35" ht="48" thickTop="1" x14ac:dyDescent="0.25">
      <c r="A9" s="118" t="s">
        <v>53</v>
      </c>
      <c r="B9" s="119" t="s">
        <v>23</v>
      </c>
      <c r="C9" s="119" t="s">
        <v>24</v>
      </c>
      <c r="D9" s="119" t="s">
        <v>54</v>
      </c>
      <c r="E9" s="120" t="s">
        <v>55</v>
      </c>
      <c r="F9" s="120" t="s">
        <v>56</v>
      </c>
      <c r="G9" s="120" t="s">
        <v>181</v>
      </c>
      <c r="H9" s="121" t="s">
        <v>57</v>
      </c>
      <c r="I9" s="121" t="s">
        <v>58</v>
      </c>
      <c r="J9" s="121" t="s">
        <v>182</v>
      </c>
      <c r="K9" s="122" t="s">
        <v>59</v>
      </c>
      <c r="L9" s="122" t="s">
        <v>60</v>
      </c>
      <c r="M9" s="122" t="s">
        <v>61</v>
      </c>
      <c r="N9" s="123" t="s">
        <v>62</v>
      </c>
    </row>
    <row r="10" spans="1:35" x14ac:dyDescent="0.25">
      <c r="A10" s="124">
        <v>0</v>
      </c>
      <c r="B10" s="125" t="s">
        <v>63</v>
      </c>
      <c r="C10" s="125" t="s">
        <v>24</v>
      </c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6"/>
    </row>
    <row r="11" spans="1:35" x14ac:dyDescent="0.25">
      <c r="A11" s="124">
        <v>1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9"/>
      <c r="R11" t="s">
        <v>64</v>
      </c>
    </row>
    <row r="12" spans="1:35" x14ac:dyDescent="0.25">
      <c r="A12" s="124">
        <v>2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3"/>
      <c r="R12" t="s">
        <v>65</v>
      </c>
    </row>
    <row r="13" spans="1:35" x14ac:dyDescent="0.25">
      <c r="A13" s="124">
        <v>3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9"/>
      <c r="R13" t="s">
        <v>66</v>
      </c>
    </row>
    <row r="14" spans="1:35" x14ac:dyDescent="0.25">
      <c r="A14" s="124">
        <v>4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3"/>
      <c r="R14" t="s">
        <v>67</v>
      </c>
    </row>
    <row r="15" spans="1:35" x14ac:dyDescent="0.25">
      <c r="A15" s="124">
        <v>5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9"/>
      <c r="R15" t="s">
        <v>68</v>
      </c>
    </row>
    <row r="16" spans="1:35" x14ac:dyDescent="0.25">
      <c r="A16" s="124">
        <v>6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3"/>
      <c r="R16" t="s">
        <v>69</v>
      </c>
    </row>
    <row r="17" spans="1:14" x14ac:dyDescent="0.25">
      <c r="A17" s="124">
        <v>7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9"/>
    </row>
    <row r="18" spans="1:14" x14ac:dyDescent="0.25">
      <c r="A18" s="124">
        <v>8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3"/>
    </row>
    <row r="19" spans="1:14" x14ac:dyDescent="0.25">
      <c r="A19" s="124">
        <v>9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9"/>
    </row>
    <row r="20" spans="1:14" x14ac:dyDescent="0.25">
      <c r="A20" s="124">
        <v>10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3"/>
    </row>
    <row r="21" spans="1:14" x14ac:dyDescent="0.25">
      <c r="A21" s="124">
        <v>11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9"/>
    </row>
    <row r="22" spans="1:14" x14ac:dyDescent="0.25">
      <c r="A22" s="124">
        <v>12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3"/>
    </row>
    <row r="23" spans="1:14" x14ac:dyDescent="0.25">
      <c r="A23" s="124">
        <v>13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9"/>
    </row>
    <row r="24" spans="1:14" x14ac:dyDescent="0.25">
      <c r="A24" s="124">
        <v>14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3"/>
    </row>
    <row r="25" spans="1:14" x14ac:dyDescent="0.25">
      <c r="A25" s="124">
        <v>15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9"/>
    </row>
    <row r="26" spans="1:14" x14ac:dyDescent="0.25">
      <c r="A26" s="124">
        <v>16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3"/>
    </row>
    <row r="27" spans="1:14" x14ac:dyDescent="0.25">
      <c r="A27" s="124">
        <v>17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</row>
    <row r="28" spans="1:14" x14ac:dyDescent="0.25">
      <c r="A28" s="124">
        <v>18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3"/>
    </row>
    <row r="29" spans="1:14" x14ac:dyDescent="0.25">
      <c r="A29" s="124">
        <v>19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9"/>
    </row>
    <row r="30" spans="1:14" x14ac:dyDescent="0.25">
      <c r="A30" s="124">
        <v>20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3"/>
    </row>
    <row r="31" spans="1:14" x14ac:dyDescent="0.25">
      <c r="A31" s="124">
        <v>21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9"/>
    </row>
    <row r="32" spans="1:14" x14ac:dyDescent="0.25">
      <c r="A32" s="124">
        <v>22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3"/>
    </row>
    <row r="33" spans="1:14" x14ac:dyDescent="0.25">
      <c r="A33" s="124">
        <v>23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9"/>
    </row>
    <row r="34" spans="1:14" x14ac:dyDescent="0.25">
      <c r="A34" s="124">
        <v>24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3"/>
    </row>
    <row r="35" spans="1:14" ht="15.75" thickBot="1" x14ac:dyDescent="0.3">
      <c r="A35" s="124">
        <v>25</v>
      </c>
      <c r="B35" s="41"/>
      <c r="C35" s="41"/>
      <c r="D35" s="46"/>
      <c r="E35" s="41"/>
      <c r="F35" s="41"/>
      <c r="G35" s="41"/>
      <c r="H35" s="41"/>
      <c r="I35" s="41"/>
      <c r="J35" s="41"/>
      <c r="K35" s="41"/>
      <c r="L35" s="41"/>
      <c r="M35" s="41"/>
      <c r="N35" s="42"/>
    </row>
    <row r="36" spans="1:14" ht="15.75" thickTop="1" x14ac:dyDescent="0.25"/>
  </sheetData>
  <sheetProtection algorithmName="SHA-512" hashValue="E95nvU45VZ/9bFIaV6dsMGKztNRmcfH7RzHdAhJfqwvkfdQ0w7LjYVLDHzW/J06GfDGJ5o1a2qyYlDNNjNPClQ==" saltValue="reVYPiSdMYbf9CBb6EREog==" spinCount="100000" sheet="1" objects="1" scenarios="1" selectLockedCells="1"/>
  <mergeCells count="6">
    <mergeCell ref="B1:N1"/>
    <mergeCell ref="B2:N2"/>
    <mergeCell ref="K8:N8"/>
    <mergeCell ref="B8:C8"/>
    <mergeCell ref="E8:G8"/>
    <mergeCell ref="H8:J8"/>
  </mergeCells>
  <dataValidations count="1">
    <dataValidation type="list" allowBlank="1" showInputMessage="1" showErrorMessage="1" prompt="t - nur Technik_x000a_t/a - Technik oder Abstiege_x000a_p - nur Präsentation_x000a_p/a - Präsentation oder_x000a_         Abstiege_x000a_t/p/a - alles_x000a_a - nur Abstiege" sqref="E11:N35" xr:uid="{B93D89C7-B50C-4AB1-9E5A-D094CE2265FF}">
      <formula1>$R$11:$R$16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F106"/>
  <sheetViews>
    <sheetView showGridLines="0" showRowColHeaders="0" workbookViewId="0">
      <selection activeCell="E7" sqref="E7"/>
    </sheetView>
  </sheetViews>
  <sheetFormatPr defaultColWidth="11.42578125" defaultRowHeight="15" x14ac:dyDescent="0.25"/>
  <cols>
    <col min="1" max="1" width="13" customWidth="1"/>
    <col min="2" max="3" width="20.7109375" customWidth="1"/>
    <col min="4" max="4" width="5.7109375" customWidth="1"/>
    <col min="5" max="5" width="48.85546875" customWidth="1"/>
    <col min="6" max="6" width="11.42578125" hidden="1" customWidth="1"/>
  </cols>
  <sheetData>
    <row r="1" spans="1:6" ht="38.1" customHeight="1" x14ac:dyDescent="0.25">
      <c r="A1" s="192" t="str">
        <f>'allg. Daten'!A1</f>
        <v>Hessische Meisterschaft im Einrad Freestyle</v>
      </c>
      <c r="B1" s="193"/>
      <c r="C1" s="193"/>
      <c r="D1" s="193"/>
      <c r="E1" s="193"/>
    </row>
    <row r="2" spans="1:6" ht="38.1" customHeight="1" x14ac:dyDescent="0.25">
      <c r="A2" s="179">
        <f>'allg. Daten'!B2</f>
        <v>46200</v>
      </c>
      <c r="B2" s="179"/>
      <c r="C2" s="179"/>
      <c r="D2" s="179"/>
      <c r="E2" s="179"/>
    </row>
    <row r="3" spans="1:6" ht="9.9499999999999993" customHeight="1" x14ac:dyDescent="0.25">
      <c r="A3" s="28"/>
      <c r="B3" s="28"/>
      <c r="C3" s="28"/>
      <c r="D3" s="28"/>
      <c r="E3" s="28"/>
    </row>
    <row r="4" spans="1:6" ht="38.1" customHeight="1" x14ac:dyDescent="0.35">
      <c r="A4" s="67" t="s">
        <v>21</v>
      </c>
      <c r="B4" s="181" t="str">
        <f>'allg. Daten'!C6</f>
        <v>Vereinsname</v>
      </c>
      <c r="C4" s="182"/>
      <c r="D4" s="182"/>
      <c r="E4" s="182"/>
    </row>
    <row r="5" spans="1:6" ht="18.75" x14ac:dyDescent="0.25">
      <c r="A5" s="127"/>
      <c r="B5" s="128"/>
      <c r="C5" s="128"/>
      <c r="D5" s="128"/>
      <c r="E5" s="128"/>
    </row>
    <row r="6" spans="1:6" x14ac:dyDescent="0.25">
      <c r="A6" s="68"/>
      <c r="B6" s="69" t="s">
        <v>23</v>
      </c>
      <c r="C6" s="69" t="s">
        <v>24</v>
      </c>
      <c r="D6" s="129" t="s">
        <v>27</v>
      </c>
      <c r="E6" s="129" t="s">
        <v>70</v>
      </c>
      <c r="F6" t="s">
        <v>45</v>
      </c>
    </row>
    <row r="7" spans="1:6" x14ac:dyDescent="0.25">
      <c r="A7" s="101">
        <f t="array" ref="A7">LARGE((Meldeformular!$AA$9:$AA$108=$F$6)*Meldeformular!$A$9:$A$108,1)</f>
        <v>0</v>
      </c>
      <c r="B7" s="130" t="str">
        <f>IF(A7&gt;0,VLOOKUP(A7,Meldeformular!$A$9:$AG$108,2),"")</f>
        <v/>
      </c>
      <c r="C7" s="130" t="str">
        <f>IF(A7&gt;0,VLOOKUP(A7,Meldeformular!$A$9:$AG$108,3),"")</f>
        <v/>
      </c>
      <c r="D7" s="131" t="str">
        <f>IF(A7&gt;0,VLOOKUP(A7,Meldeformular!$A$9:$AG$108,6),"")</f>
        <v/>
      </c>
      <c r="E7" s="26"/>
    </row>
    <row r="8" spans="1:6" x14ac:dyDescent="0.25">
      <c r="A8" s="101">
        <f t="array" ref="A8">LARGE((Meldeformular!$AA$9:$AA$108=$F$6)*Meldeformular!$A$9:$A$108,2)</f>
        <v>0</v>
      </c>
      <c r="B8" s="130" t="str">
        <f>IF(A8&gt;0,VLOOKUP(A8,Meldeformular!$A$9:$AG$108,2),"")</f>
        <v/>
      </c>
      <c r="C8" s="130" t="str">
        <f>IF(A8&gt;0,VLOOKUP(A8,Meldeformular!$A$9:$AG$108,3),"")</f>
        <v/>
      </c>
      <c r="D8" s="131" t="str">
        <f>IF(A8&gt;0,VLOOKUP(A8,Meldeformular!$A$9:$AG$108,6),"")</f>
        <v/>
      </c>
      <c r="E8" s="26"/>
    </row>
    <row r="9" spans="1:6" x14ac:dyDescent="0.25">
      <c r="A9" s="101">
        <f t="array" ref="A9">LARGE((Meldeformular!$AA$9:$AA$108=$F$6)*Meldeformular!$A$9:$A$108,3)</f>
        <v>0</v>
      </c>
      <c r="B9" s="130" t="str">
        <f>IF(A9&gt;0,VLOOKUP(A9,Meldeformular!$A$9:$AG$108,2),"")</f>
        <v/>
      </c>
      <c r="C9" s="130" t="str">
        <f>IF(A9&gt;0,VLOOKUP(A9,Meldeformular!$A$9:$AG$108,3),"")</f>
        <v/>
      </c>
      <c r="D9" s="131" t="str">
        <f>IF(A9&gt;0,VLOOKUP(A9,Meldeformular!$A$9:$AG$108,6),"")</f>
        <v/>
      </c>
      <c r="E9" s="26"/>
    </row>
    <row r="10" spans="1:6" x14ac:dyDescent="0.25">
      <c r="A10" s="101">
        <f t="array" ref="A10">LARGE((Meldeformular!$AA$9:$AA$108=$F$6)*Meldeformular!$A$9:$A$108,4)</f>
        <v>0</v>
      </c>
      <c r="B10" s="130" t="str">
        <f>IF(A10&gt;0,VLOOKUP(A10,Meldeformular!$A$9:$AG$108,2),"")</f>
        <v/>
      </c>
      <c r="C10" s="130" t="str">
        <f>IF(A10&gt;0,VLOOKUP(A10,Meldeformular!$A$9:$AG$108,3),"")</f>
        <v/>
      </c>
      <c r="D10" s="131" t="str">
        <f>IF(A10&gt;0,VLOOKUP(A10,Meldeformular!$A$9:$AG$108,6),"")</f>
        <v/>
      </c>
      <c r="E10" s="26"/>
    </row>
    <row r="11" spans="1:6" x14ac:dyDescent="0.25">
      <c r="A11" s="101">
        <f t="array" ref="A11">LARGE((Meldeformular!$AA$9:$AA$108=$F$6)*Meldeformular!$A$9:$A$108,5)</f>
        <v>0</v>
      </c>
      <c r="B11" s="130" t="str">
        <f>IF(A11&gt;0,VLOOKUP(A11,Meldeformular!$A$9:$AG$108,2),"")</f>
        <v/>
      </c>
      <c r="C11" s="130" t="str">
        <f>IF(A11&gt;0,VLOOKUP(A11,Meldeformular!$A$9:$AG$108,3),"")</f>
        <v/>
      </c>
      <c r="D11" s="131" t="str">
        <f>IF(A11&gt;0,VLOOKUP(A11,Meldeformular!$A$9:$AG$108,6),"")</f>
        <v/>
      </c>
      <c r="E11" s="26"/>
    </row>
    <row r="12" spans="1:6" x14ac:dyDescent="0.25">
      <c r="A12" s="101">
        <f t="array" ref="A12">LARGE((Meldeformular!$AA$9:$AA$108=$F$6)*Meldeformular!$A$9:$A$108,6)</f>
        <v>0</v>
      </c>
      <c r="B12" s="130" t="str">
        <f>IF(A12&gt;0,VLOOKUP(A12,Meldeformular!$A$9:$AG$108,2),"")</f>
        <v/>
      </c>
      <c r="C12" s="130" t="str">
        <f>IF(A12&gt;0,VLOOKUP(A12,Meldeformular!$A$9:$AG$108,3),"")</f>
        <v/>
      </c>
      <c r="D12" s="131" t="str">
        <f>IF(A12&gt;0,VLOOKUP(A12,Meldeformular!$A$9:$AG$108,6),"")</f>
        <v/>
      </c>
      <c r="E12" s="26"/>
    </row>
    <row r="13" spans="1:6" x14ac:dyDescent="0.25">
      <c r="A13" s="101">
        <f t="array" ref="A13">LARGE((Meldeformular!$AA$9:$AA$108=$F$6)*Meldeformular!$A$9:$A$108,7)</f>
        <v>0</v>
      </c>
      <c r="B13" s="130" t="str">
        <f>IF(A13&gt;0,VLOOKUP(A13,Meldeformular!$A$9:$AG$108,2),"")</f>
        <v/>
      </c>
      <c r="C13" s="130" t="str">
        <f>IF(A13&gt;0,VLOOKUP(A13,Meldeformular!$A$9:$AG$108,3),"")</f>
        <v/>
      </c>
      <c r="D13" s="131" t="str">
        <f>IF(A13&gt;0,VLOOKUP(A13,Meldeformular!$A$9:$AG$108,6),"")</f>
        <v/>
      </c>
      <c r="E13" s="26"/>
    </row>
    <row r="14" spans="1:6" x14ac:dyDescent="0.25">
      <c r="A14" s="101">
        <f t="array" ref="A14">LARGE((Meldeformular!$AA$9:$AA$108=$F$6)*Meldeformular!$A$9:$A$108,8)</f>
        <v>0</v>
      </c>
      <c r="B14" s="130" t="str">
        <f>IF(A14&gt;0,VLOOKUP(A14,Meldeformular!$A$9:$AG$108,2),"")</f>
        <v/>
      </c>
      <c r="C14" s="130" t="str">
        <f>IF(A14&gt;0,VLOOKUP(A14,Meldeformular!$A$9:$AG$108,3),"")</f>
        <v/>
      </c>
      <c r="D14" s="131" t="str">
        <f>IF(A14&gt;0,VLOOKUP(A14,Meldeformular!$A$9:$AG$108,6),"")</f>
        <v/>
      </c>
      <c r="E14" s="26"/>
    </row>
    <row r="15" spans="1:6" x14ac:dyDescent="0.25">
      <c r="A15" s="101">
        <f t="array" ref="A15">LARGE((Meldeformular!$AA$9:$AA$108=$F$6)*Meldeformular!$A$9:$A$108,9)</f>
        <v>0</v>
      </c>
      <c r="B15" s="130" t="str">
        <f>IF(A15&gt;0,VLOOKUP(A15,Meldeformular!$A$9:$AG$108,2),"")</f>
        <v/>
      </c>
      <c r="C15" s="130" t="str">
        <f>IF(A15&gt;0,VLOOKUP(A15,Meldeformular!$A$9:$AG$108,3),"")</f>
        <v/>
      </c>
      <c r="D15" s="131" t="str">
        <f>IF(A15&gt;0,VLOOKUP(A15,Meldeformular!$A$9:$AG$108,6),"")</f>
        <v/>
      </c>
      <c r="E15" s="26"/>
    </row>
    <row r="16" spans="1:6" x14ac:dyDescent="0.25">
      <c r="A16" s="101">
        <f t="array" ref="A16">LARGE((Meldeformular!$AA$9:$AA$108=$F$6)*Meldeformular!$A$9:$A$108,10)</f>
        <v>0</v>
      </c>
      <c r="B16" s="130" t="str">
        <f>IF(A16&gt;0,VLOOKUP(A16,Meldeformular!$A$9:$AG$108,2),"")</f>
        <v/>
      </c>
      <c r="C16" s="130" t="str">
        <f>IF(A16&gt;0,VLOOKUP(A16,Meldeformular!$A$9:$AG$108,3),"")</f>
        <v/>
      </c>
      <c r="D16" s="131" t="str">
        <f>IF(A16&gt;0,VLOOKUP(A16,Meldeformular!$A$9:$AG$108,6),"")</f>
        <v/>
      </c>
      <c r="E16" s="26"/>
    </row>
    <row r="17" spans="1:5" x14ac:dyDescent="0.25">
      <c r="A17" s="101">
        <f t="array" ref="A17">LARGE((Meldeformular!$AA$9:$AA$108=$F$6)*Meldeformular!$A$9:$A$108,11)</f>
        <v>0</v>
      </c>
      <c r="B17" s="130" t="str">
        <f>IF(A17&gt;0,VLOOKUP(A17,Meldeformular!$A$9:$AG$108,2),"")</f>
        <v/>
      </c>
      <c r="C17" s="130" t="str">
        <f>IF(A17&gt;0,VLOOKUP(A17,Meldeformular!$A$9:$AG$108,3),"")</f>
        <v/>
      </c>
      <c r="D17" s="131" t="str">
        <f>IF(A17&gt;0,VLOOKUP(A17,Meldeformular!$A$9:$AG$108,6),"")</f>
        <v/>
      </c>
      <c r="E17" s="26"/>
    </row>
    <row r="18" spans="1:5" x14ac:dyDescent="0.25">
      <c r="A18" s="101">
        <f t="array" ref="A18">LARGE((Meldeformular!$AA$9:$AA$108=$F$6)*Meldeformular!$A$9:$A$108,12)</f>
        <v>0</v>
      </c>
      <c r="B18" s="130" t="str">
        <f>IF(A18&gt;0,VLOOKUP(A18,Meldeformular!$A$9:$AG$108,2),"")</f>
        <v/>
      </c>
      <c r="C18" s="130" t="str">
        <f>IF(A18&gt;0,VLOOKUP(A18,Meldeformular!$A$9:$AG$108,3),"")</f>
        <v/>
      </c>
      <c r="D18" s="131" t="str">
        <f>IF(A18&gt;0,VLOOKUP(A18,Meldeformular!$A$9:$AG$108,6),"")</f>
        <v/>
      </c>
      <c r="E18" s="26"/>
    </row>
    <row r="19" spans="1:5" x14ac:dyDescent="0.25">
      <c r="A19" s="101">
        <f t="array" ref="A19">LARGE((Meldeformular!$AA$9:$AA$108=$F$6)*Meldeformular!$A$9:$A$108,13)</f>
        <v>0</v>
      </c>
      <c r="B19" s="130" t="str">
        <f>IF(A19&gt;0,VLOOKUP(A19,Meldeformular!$A$9:$AG$108,2),"")</f>
        <v/>
      </c>
      <c r="C19" s="130" t="str">
        <f>IF(A19&gt;0,VLOOKUP(A19,Meldeformular!$A$9:$AG$108,3),"")</f>
        <v/>
      </c>
      <c r="D19" s="131" t="str">
        <f>IF(A19&gt;0,VLOOKUP(A19,Meldeformular!$A$9:$AG$108,6),"")</f>
        <v/>
      </c>
      <c r="E19" s="26"/>
    </row>
    <row r="20" spans="1:5" x14ac:dyDescent="0.25">
      <c r="A20" s="101">
        <f t="array" ref="A20">LARGE((Meldeformular!$AA$9:$AA$108=$F$6)*Meldeformular!$A$9:$A$108,14)</f>
        <v>0</v>
      </c>
      <c r="B20" s="130" t="str">
        <f>IF(A20&gt;0,VLOOKUP(A20,Meldeformular!$A$9:$AG$108,2),"")</f>
        <v/>
      </c>
      <c r="C20" s="130" t="str">
        <f>IF(A20&gt;0,VLOOKUP(A20,Meldeformular!$A$9:$AG$108,3),"")</f>
        <v/>
      </c>
      <c r="D20" s="131" t="str">
        <f>IF(A20&gt;0,VLOOKUP(A20,Meldeformular!$A$9:$AG$108,6),"")</f>
        <v/>
      </c>
      <c r="E20" s="26"/>
    </row>
    <row r="21" spans="1:5" x14ac:dyDescent="0.25">
      <c r="A21" s="101">
        <f t="array" ref="A21">LARGE((Meldeformular!$AA$9:$AA$108=$F$6)*Meldeformular!$A$9:$A$108,15)</f>
        <v>0</v>
      </c>
      <c r="B21" s="130" t="str">
        <f>IF(A21&gt;0,VLOOKUP(A21,Meldeformular!$A$9:$AG$108,2),"")</f>
        <v/>
      </c>
      <c r="C21" s="130" t="str">
        <f>IF(A21&gt;0,VLOOKUP(A21,Meldeformular!$A$9:$AG$108,3),"")</f>
        <v/>
      </c>
      <c r="D21" s="131" t="str">
        <f>IF(A21&gt;0,VLOOKUP(A21,Meldeformular!$A$9:$AG$108,6),"")</f>
        <v/>
      </c>
      <c r="E21" s="26"/>
    </row>
    <row r="22" spans="1:5" x14ac:dyDescent="0.25">
      <c r="A22" s="101">
        <f t="array" ref="A22">LARGE((Meldeformular!$AA$9:$AA$108=$F$6)*Meldeformular!$A$9:$A$108,16)</f>
        <v>0</v>
      </c>
      <c r="B22" s="130" t="str">
        <f>IF(A22&gt;0,VLOOKUP(A22,Meldeformular!$A$9:$AG$108,2),"")</f>
        <v/>
      </c>
      <c r="C22" s="130" t="str">
        <f>IF(A22&gt;0,VLOOKUP(A22,Meldeformular!$A$9:$AG$108,3),"")</f>
        <v/>
      </c>
      <c r="D22" s="131" t="str">
        <f>IF(A22&gt;0,VLOOKUP(A22,Meldeformular!$A$9:$AG$108,6),"")</f>
        <v/>
      </c>
      <c r="E22" s="26"/>
    </row>
    <row r="23" spans="1:5" x14ac:dyDescent="0.25">
      <c r="A23" s="101">
        <f t="array" ref="A23">LARGE((Meldeformular!$AA$9:$AA$108=$F$6)*Meldeformular!$A$9:$A$108,17)</f>
        <v>0</v>
      </c>
      <c r="B23" s="130" t="str">
        <f>IF(A23&gt;0,VLOOKUP(A23,Meldeformular!$A$9:$AG$108,2),"")</f>
        <v/>
      </c>
      <c r="C23" s="130" t="str">
        <f>IF(A23&gt;0,VLOOKUP(A23,Meldeformular!$A$9:$AG$108,3),"")</f>
        <v/>
      </c>
      <c r="D23" s="131" t="str">
        <f>IF(A23&gt;0,VLOOKUP(A23,Meldeformular!$A$9:$AG$108,6),"")</f>
        <v/>
      </c>
      <c r="E23" s="26"/>
    </row>
    <row r="24" spans="1:5" x14ac:dyDescent="0.25">
      <c r="A24" s="101">
        <f t="array" ref="A24">LARGE((Meldeformular!$AA$9:$AA$108=$F$6)*Meldeformular!$A$9:$A$108,18)</f>
        <v>0</v>
      </c>
      <c r="B24" s="130" t="str">
        <f>IF(A24&gt;0,VLOOKUP(A24,Meldeformular!$A$9:$AG$108,2),"")</f>
        <v/>
      </c>
      <c r="C24" s="130" t="str">
        <f>IF(A24&gt;0,VLOOKUP(A24,Meldeformular!$A$9:$AG$108,3),"")</f>
        <v/>
      </c>
      <c r="D24" s="131" t="str">
        <f>IF(A24&gt;0,VLOOKUP(A24,Meldeformular!$A$9:$AG$108,6),"")</f>
        <v/>
      </c>
      <c r="E24" s="26"/>
    </row>
    <row r="25" spans="1:5" x14ac:dyDescent="0.25">
      <c r="A25" s="101">
        <f t="array" ref="A25">LARGE((Meldeformular!$AA$9:$AA$108=$F$6)*Meldeformular!$A$9:$A$108,19)</f>
        <v>0</v>
      </c>
      <c r="B25" s="130" t="str">
        <f>IF(A25&gt;0,VLOOKUP(A25,Meldeformular!$A$9:$AG$108,2),"")</f>
        <v/>
      </c>
      <c r="C25" s="130" t="str">
        <f>IF(A25&gt;0,VLOOKUP(A25,Meldeformular!$A$9:$AG$108,3),"")</f>
        <v/>
      </c>
      <c r="D25" s="131" t="str">
        <f>IF(A25&gt;0,VLOOKUP(A25,Meldeformular!$A$9:$AG$108,6),"")</f>
        <v/>
      </c>
      <c r="E25" s="26"/>
    </row>
    <row r="26" spans="1:5" x14ac:dyDescent="0.25">
      <c r="A26" s="101">
        <f t="array" ref="A26">LARGE((Meldeformular!$AA$9:$AA$108=$F$6)*Meldeformular!$A$9:$A$108,20)</f>
        <v>0</v>
      </c>
      <c r="B26" s="130" t="str">
        <f>IF(A26&gt;0,VLOOKUP(A26,Meldeformular!$A$9:$AG$108,2),"")</f>
        <v/>
      </c>
      <c r="C26" s="130" t="str">
        <f>IF(A26&gt;0,VLOOKUP(A26,Meldeformular!$A$9:$AG$108,3),"")</f>
        <v/>
      </c>
      <c r="D26" s="131" t="str">
        <f>IF(A26&gt;0,VLOOKUP(A26,Meldeformular!$A$9:$AG$108,6),"")</f>
        <v/>
      </c>
      <c r="E26" s="26"/>
    </row>
    <row r="27" spans="1:5" x14ac:dyDescent="0.25">
      <c r="A27" s="101">
        <f t="array" ref="A27">LARGE((Meldeformular!$AA$9:$AA$108=$F$6)*Meldeformular!$A$9:$A$108,21)</f>
        <v>0</v>
      </c>
      <c r="B27" s="130" t="str">
        <f>IF(A27&gt;0,VLOOKUP(A27,Meldeformular!$A$9:$AG$108,2),"")</f>
        <v/>
      </c>
      <c r="C27" s="130" t="str">
        <f>IF(A27&gt;0,VLOOKUP(A27,Meldeformular!$A$9:$AG$108,3),"")</f>
        <v/>
      </c>
      <c r="D27" s="131" t="str">
        <f>IF(A27&gt;0,VLOOKUP(A27,Meldeformular!$A$9:$AG$108,6),"")</f>
        <v/>
      </c>
      <c r="E27" s="26"/>
    </row>
    <row r="28" spans="1:5" x14ac:dyDescent="0.25">
      <c r="A28" s="101">
        <f t="array" ref="A28">LARGE((Meldeformular!$AA$9:$AA$108=$F$6)*Meldeformular!$A$9:$A$108,22)</f>
        <v>0</v>
      </c>
      <c r="B28" s="130" t="str">
        <f>IF(A28&gt;0,VLOOKUP(A28,Meldeformular!$A$9:$AG$108,2),"")</f>
        <v/>
      </c>
      <c r="C28" s="130" t="str">
        <f>IF(A28&gt;0,VLOOKUP(A28,Meldeformular!$A$9:$AG$108,3),"")</f>
        <v/>
      </c>
      <c r="D28" s="131" t="str">
        <f>IF(A28&gt;0,VLOOKUP(A28,Meldeformular!$A$9:$AG$108,6),"")</f>
        <v/>
      </c>
      <c r="E28" s="26"/>
    </row>
    <row r="29" spans="1:5" x14ac:dyDescent="0.25">
      <c r="A29" s="101">
        <f t="array" ref="A29">LARGE((Meldeformular!$AA$9:$AA$108=$F$6)*Meldeformular!$A$9:$A$108,23)</f>
        <v>0</v>
      </c>
      <c r="B29" s="130" t="str">
        <f>IF(A29&gt;0,VLOOKUP(A29,Meldeformular!$A$9:$AG$108,2),"")</f>
        <v/>
      </c>
      <c r="C29" s="130" t="str">
        <f>IF(A29&gt;0,VLOOKUP(A29,Meldeformular!$A$9:$AG$108,3),"")</f>
        <v/>
      </c>
      <c r="D29" s="131" t="str">
        <f>IF(A29&gt;0,VLOOKUP(A29,Meldeformular!$A$9:$AG$108,6),"")</f>
        <v/>
      </c>
      <c r="E29" s="26"/>
    </row>
    <row r="30" spans="1:5" x14ac:dyDescent="0.25">
      <c r="A30" s="101">
        <f t="array" ref="A30">LARGE((Meldeformular!$AA$9:$AA$108=$F$6)*Meldeformular!$A$9:$A$108,24)</f>
        <v>0</v>
      </c>
      <c r="B30" s="130" t="str">
        <f>IF(A30&gt;0,VLOOKUP(A30,Meldeformular!$A$9:$AG$108,2),"")</f>
        <v/>
      </c>
      <c r="C30" s="130" t="str">
        <f>IF(A30&gt;0,VLOOKUP(A30,Meldeformular!$A$9:$AG$108,3),"")</f>
        <v/>
      </c>
      <c r="D30" s="131" t="str">
        <f>IF(A30&gt;0,VLOOKUP(A30,Meldeformular!$A$9:$AG$108,6),"")</f>
        <v/>
      </c>
      <c r="E30" s="26"/>
    </row>
    <row r="31" spans="1:5" x14ac:dyDescent="0.25">
      <c r="A31" s="101">
        <f t="array" ref="A31">LARGE((Meldeformular!$AA$9:$AA$108=$F$6)*Meldeformular!$A$9:$A$108,25)</f>
        <v>0</v>
      </c>
      <c r="B31" s="130" t="str">
        <f>IF(A31&gt;0,VLOOKUP(A31,Meldeformular!$A$9:$AG$108,2),"")</f>
        <v/>
      </c>
      <c r="C31" s="130" t="str">
        <f>IF(A31&gt;0,VLOOKUP(A31,Meldeformular!$A$9:$AG$108,3),"")</f>
        <v/>
      </c>
      <c r="D31" s="131" t="str">
        <f>IF(A31&gt;0,VLOOKUP(A31,Meldeformular!$A$9:$AG$108,6),"")</f>
        <v/>
      </c>
      <c r="E31" s="26"/>
    </row>
    <row r="32" spans="1:5" x14ac:dyDescent="0.25">
      <c r="A32" s="101">
        <f t="array" ref="A32">LARGE((Meldeformular!$AA$9:$AA$108=$F$6)*Meldeformular!$A$9:$A$108,26)</f>
        <v>0</v>
      </c>
      <c r="B32" s="130" t="str">
        <f>IF(A32&gt;0,VLOOKUP(A32,Meldeformular!$A$9:$AG$108,2),"")</f>
        <v/>
      </c>
      <c r="C32" s="130" t="str">
        <f>IF(A32&gt;0,VLOOKUP(A32,Meldeformular!$A$9:$AG$108,3),"")</f>
        <v/>
      </c>
      <c r="D32" s="131" t="str">
        <f>IF(A32&gt;0,VLOOKUP(A32,Meldeformular!$A$9:$AG$108,6),"")</f>
        <v/>
      </c>
      <c r="E32" s="26"/>
    </row>
    <row r="33" spans="1:5" x14ac:dyDescent="0.25">
      <c r="A33" s="101">
        <f t="array" ref="A33">LARGE((Meldeformular!$AA$9:$AA$108=$F$6)*Meldeformular!$A$9:$A$108,27)</f>
        <v>0</v>
      </c>
      <c r="B33" s="130" t="str">
        <f>IF(A33&gt;0,VLOOKUP(A33,Meldeformular!$A$9:$AG$108,2),"")</f>
        <v/>
      </c>
      <c r="C33" s="130" t="str">
        <f>IF(A33&gt;0,VLOOKUP(A33,Meldeformular!$A$9:$AG$108,3),"")</f>
        <v/>
      </c>
      <c r="D33" s="131" t="str">
        <f>IF(A33&gt;0,VLOOKUP(A33,Meldeformular!$A$9:$AG$108,6),"")</f>
        <v/>
      </c>
      <c r="E33" s="26"/>
    </row>
    <row r="34" spans="1:5" x14ac:dyDescent="0.25">
      <c r="A34" s="101">
        <f t="array" ref="A34">LARGE((Meldeformular!$AA$9:$AA$108=$F$6)*Meldeformular!$A$9:$A$108,28)</f>
        <v>0</v>
      </c>
      <c r="B34" s="130" t="str">
        <f>IF(A34&gt;0,VLOOKUP(A34,Meldeformular!$A$9:$AG$108,2),"")</f>
        <v/>
      </c>
      <c r="C34" s="130" t="str">
        <f>IF(A34&gt;0,VLOOKUP(A34,Meldeformular!$A$9:$AG$108,3),"")</f>
        <v/>
      </c>
      <c r="D34" s="131" t="str">
        <f>IF(A34&gt;0,VLOOKUP(A34,Meldeformular!$A$9:$AG$108,6),"")</f>
        <v/>
      </c>
      <c r="E34" s="26"/>
    </row>
    <row r="35" spans="1:5" x14ac:dyDescent="0.25">
      <c r="A35" s="101">
        <f t="array" ref="A35">LARGE((Meldeformular!$AA$9:$AA$108=$F$6)*Meldeformular!$A$9:$A$108,29)</f>
        <v>0</v>
      </c>
      <c r="B35" s="130" t="str">
        <f>IF(A35&gt;0,VLOOKUP(A35,Meldeformular!$A$9:$AG$108,2),"")</f>
        <v/>
      </c>
      <c r="C35" s="130" t="str">
        <f>IF(A35&gt;0,VLOOKUP(A35,Meldeformular!$A$9:$AG$108,3),"")</f>
        <v/>
      </c>
      <c r="D35" s="131" t="str">
        <f>IF(A35&gt;0,VLOOKUP(A35,Meldeformular!$A$9:$AG$108,6),"")</f>
        <v/>
      </c>
      <c r="E35" s="26"/>
    </row>
    <row r="36" spans="1:5" x14ac:dyDescent="0.25">
      <c r="A36" s="101">
        <f t="array" ref="A36">LARGE((Meldeformular!$AA$9:$AA$108=$F$6)*Meldeformular!$A$9:$A$108,30)</f>
        <v>0</v>
      </c>
      <c r="B36" s="130" t="str">
        <f>IF(A36&gt;0,VLOOKUP(A36,Meldeformular!$A$9:$AG$108,2),"")</f>
        <v/>
      </c>
      <c r="C36" s="130" t="str">
        <f>IF(A36&gt;0,VLOOKUP(A36,Meldeformular!$A$9:$AG$108,3),"")</f>
        <v/>
      </c>
      <c r="D36" s="131" t="str">
        <f>IF(A36&gt;0,VLOOKUP(A36,Meldeformular!$A$9:$AG$108,6),"")</f>
        <v/>
      </c>
      <c r="E36" s="26"/>
    </row>
    <row r="37" spans="1:5" x14ac:dyDescent="0.25">
      <c r="A37" s="101">
        <f t="array" ref="A37">LARGE((Meldeformular!$AA$9:$AA$108=$F$6)*Meldeformular!$A$9:$A$108,31)</f>
        <v>0</v>
      </c>
      <c r="B37" s="130" t="str">
        <f>IF(A37&gt;0,VLOOKUP(A37,Meldeformular!$A$9:$AG$108,2),"")</f>
        <v/>
      </c>
      <c r="C37" s="130" t="str">
        <f>IF(A37&gt;0,VLOOKUP(A37,Meldeformular!$A$9:$AG$108,3),"")</f>
        <v/>
      </c>
      <c r="D37" s="131" t="str">
        <f>IF(A37&gt;0,VLOOKUP(A37,Meldeformular!$A$9:$AG$108,6),"")</f>
        <v/>
      </c>
      <c r="E37" s="26"/>
    </row>
    <row r="38" spans="1:5" x14ac:dyDescent="0.25">
      <c r="A38" s="101">
        <f t="array" ref="A38">LARGE((Meldeformular!$AA$9:$AA$108=$F$6)*Meldeformular!$A$9:$A$108,32)</f>
        <v>0</v>
      </c>
      <c r="B38" s="130" t="str">
        <f>IF(A38&gt;0,VLOOKUP(A38,Meldeformular!$A$9:$AG$108,2),"")</f>
        <v/>
      </c>
      <c r="C38" s="130" t="str">
        <f>IF(A38&gt;0,VLOOKUP(A38,Meldeformular!$A$9:$AG$108,3),"")</f>
        <v/>
      </c>
      <c r="D38" s="131" t="str">
        <f>IF(A38&gt;0,VLOOKUP(A38,Meldeformular!$A$9:$AG$108,6),"")</f>
        <v/>
      </c>
      <c r="E38" s="26"/>
    </row>
    <row r="39" spans="1:5" x14ac:dyDescent="0.25">
      <c r="A39" s="101">
        <f t="array" ref="A39">LARGE((Meldeformular!$AA$9:$AA$108=$F$6)*Meldeformular!$A$9:$A$108,33)</f>
        <v>0</v>
      </c>
      <c r="B39" s="130" t="str">
        <f>IF(A39&gt;0,VLOOKUP(A39,Meldeformular!$A$9:$AG$108,2),"")</f>
        <v/>
      </c>
      <c r="C39" s="130" t="str">
        <f>IF(A39&gt;0,VLOOKUP(A39,Meldeformular!$A$9:$AG$108,3),"")</f>
        <v/>
      </c>
      <c r="D39" s="131" t="str">
        <f>IF(A39&gt;0,VLOOKUP(A39,Meldeformular!$A$9:$AG$108,6),"")</f>
        <v/>
      </c>
      <c r="E39" s="26"/>
    </row>
    <row r="40" spans="1:5" x14ac:dyDescent="0.25">
      <c r="A40" s="101">
        <f t="array" ref="A40">LARGE((Meldeformular!$AA$9:$AA$108=$F$6)*Meldeformular!$A$9:$A$108,34)</f>
        <v>0</v>
      </c>
      <c r="B40" s="130" t="str">
        <f>IF(A40&gt;0,VLOOKUP(A40,Meldeformular!$A$9:$AG$108,2),"")</f>
        <v/>
      </c>
      <c r="C40" s="130" t="str">
        <f>IF(A40&gt;0,VLOOKUP(A40,Meldeformular!$A$9:$AG$108,3),"")</f>
        <v/>
      </c>
      <c r="D40" s="131" t="str">
        <f>IF(A40&gt;0,VLOOKUP(A40,Meldeformular!$A$9:$AG$108,6),"")</f>
        <v/>
      </c>
      <c r="E40" s="26"/>
    </row>
    <row r="41" spans="1:5" x14ac:dyDescent="0.25">
      <c r="A41" s="101">
        <f t="array" ref="A41">LARGE((Meldeformular!$AA$9:$AA$108=$F$6)*Meldeformular!$A$9:$A$108,35)</f>
        <v>0</v>
      </c>
      <c r="B41" s="130" t="str">
        <f>IF(A41&gt;0,VLOOKUP(A41,Meldeformular!$A$9:$AG$108,2),"")</f>
        <v/>
      </c>
      <c r="C41" s="130" t="str">
        <f>IF(A41&gt;0,VLOOKUP(A41,Meldeformular!$A$9:$AG$108,3),"")</f>
        <v/>
      </c>
      <c r="D41" s="131" t="str">
        <f>IF(A41&gt;0,VLOOKUP(A41,Meldeformular!$A$9:$AG$108,6),"")</f>
        <v/>
      </c>
      <c r="E41" s="26"/>
    </row>
    <row r="42" spans="1:5" x14ac:dyDescent="0.25">
      <c r="A42" s="101">
        <f t="array" ref="A42">LARGE((Meldeformular!$AA$9:$AA$108=$F$6)*Meldeformular!$A$9:$A$108,36)</f>
        <v>0</v>
      </c>
      <c r="B42" s="130" t="str">
        <f>IF(A42&gt;0,VLOOKUP(A42,Meldeformular!$A$9:$AG$108,2),"")</f>
        <v/>
      </c>
      <c r="C42" s="130" t="str">
        <f>IF(A42&gt;0,VLOOKUP(A42,Meldeformular!$A$9:$AG$108,3),"")</f>
        <v/>
      </c>
      <c r="D42" s="131" t="str">
        <f>IF(A42&gt;0,VLOOKUP(A42,Meldeformular!$A$9:$AG$108,6),"")</f>
        <v/>
      </c>
      <c r="E42" s="26"/>
    </row>
    <row r="43" spans="1:5" x14ac:dyDescent="0.25">
      <c r="A43" s="101">
        <f t="array" ref="A43">LARGE((Meldeformular!$AA$9:$AA$108=$F$6)*Meldeformular!$A$9:$A$108,37)</f>
        <v>0</v>
      </c>
      <c r="B43" s="130" t="str">
        <f>IF(A43&gt;0,VLOOKUP(A43,Meldeformular!$A$9:$AG$108,2),"")</f>
        <v/>
      </c>
      <c r="C43" s="130" t="str">
        <f>IF(A43&gt;0,VLOOKUP(A43,Meldeformular!$A$9:$AG$108,3),"")</f>
        <v/>
      </c>
      <c r="D43" s="131" t="str">
        <f>IF(A43&gt;0,VLOOKUP(A43,Meldeformular!$A$9:$AG$108,6),"")</f>
        <v/>
      </c>
      <c r="E43" s="26"/>
    </row>
    <row r="44" spans="1:5" x14ac:dyDescent="0.25">
      <c r="A44" s="101">
        <f t="array" ref="A44">LARGE((Meldeformular!$AA$9:$AA$108=$F$6)*Meldeformular!$A$9:$A$108,38)</f>
        <v>0</v>
      </c>
      <c r="B44" s="130" t="str">
        <f>IF(A44&gt;0,VLOOKUP(A44,Meldeformular!$A$9:$AG$108,2),"")</f>
        <v/>
      </c>
      <c r="C44" s="130" t="str">
        <f>IF(A44&gt;0,VLOOKUP(A44,Meldeformular!$A$9:$AG$108,3),"")</f>
        <v/>
      </c>
      <c r="D44" s="131" t="str">
        <f>IF(A44&gt;0,VLOOKUP(A44,Meldeformular!$A$9:$AG$108,6),"")</f>
        <v/>
      </c>
      <c r="E44" s="26"/>
    </row>
    <row r="45" spans="1:5" x14ac:dyDescent="0.25">
      <c r="A45" s="101">
        <f t="array" ref="A45">LARGE((Meldeformular!$AA$9:$AA$108=$F$6)*Meldeformular!$A$9:$A$108,39)</f>
        <v>0</v>
      </c>
      <c r="B45" s="130" t="str">
        <f>IF(A45&gt;0,VLOOKUP(A45,Meldeformular!$A$9:$AG$108,2),"")</f>
        <v/>
      </c>
      <c r="C45" s="130" t="str">
        <f>IF(A45&gt;0,VLOOKUP(A45,Meldeformular!$A$9:$AG$108,3),"")</f>
        <v/>
      </c>
      <c r="D45" s="131" t="str">
        <f>IF(A45&gt;0,VLOOKUP(A45,Meldeformular!$A$9:$AG$108,6),"")</f>
        <v/>
      </c>
      <c r="E45" s="26"/>
    </row>
    <row r="46" spans="1:5" x14ac:dyDescent="0.25">
      <c r="A46" s="101">
        <f t="array" ref="A46">LARGE((Meldeformular!$AA$9:$AA$108=$F$6)*Meldeformular!$A$9:$A$108,40)</f>
        <v>0</v>
      </c>
      <c r="B46" s="130" t="str">
        <f>IF(A46&gt;0,VLOOKUP(A46,Meldeformular!$A$9:$AG$108,2),"")</f>
        <v/>
      </c>
      <c r="C46" s="130" t="str">
        <f>IF(A46&gt;0,VLOOKUP(A46,Meldeformular!$A$9:$AG$108,3),"")</f>
        <v/>
      </c>
      <c r="D46" s="131" t="str">
        <f>IF(A46&gt;0,VLOOKUP(A46,Meldeformular!$A$9:$AG$108,6),"")</f>
        <v/>
      </c>
      <c r="E46" s="26"/>
    </row>
    <row r="47" spans="1:5" x14ac:dyDescent="0.25">
      <c r="A47" s="101">
        <f t="array" ref="A47">LARGE((Meldeformular!$AA$9:$AA$108=$F$6)*Meldeformular!$A$9:$A$108,41)</f>
        <v>0</v>
      </c>
      <c r="B47" s="130" t="str">
        <f>IF(A47&gt;0,VLOOKUP(A47,Meldeformular!$A$9:$AG$108,2),"")</f>
        <v/>
      </c>
      <c r="C47" s="130" t="str">
        <f>IF(A47&gt;0,VLOOKUP(A47,Meldeformular!$A$9:$AG$108,3),"")</f>
        <v/>
      </c>
      <c r="D47" s="131" t="str">
        <f>IF(A47&gt;0,VLOOKUP(A47,Meldeformular!$A$9:$AG$108,6),"")</f>
        <v/>
      </c>
      <c r="E47" s="26"/>
    </row>
    <row r="48" spans="1:5" x14ac:dyDescent="0.25">
      <c r="A48" s="101">
        <f t="array" ref="A48">LARGE((Meldeformular!$AA$9:$AA$108=$F$6)*Meldeformular!$A$9:$A$108,42)</f>
        <v>0</v>
      </c>
      <c r="B48" s="130" t="str">
        <f>IF(A48&gt;0,VLOOKUP(A48,Meldeformular!$A$9:$AG$108,2),"")</f>
        <v/>
      </c>
      <c r="C48" s="130" t="str">
        <f>IF(A48&gt;0,VLOOKUP(A48,Meldeformular!$A$9:$AG$108,3),"")</f>
        <v/>
      </c>
      <c r="D48" s="131" t="str">
        <f>IF(A48&gt;0,VLOOKUP(A48,Meldeformular!$A$9:$AG$108,6),"")</f>
        <v/>
      </c>
      <c r="E48" s="26"/>
    </row>
    <row r="49" spans="1:5" x14ac:dyDescent="0.25">
      <c r="A49" s="101">
        <f t="array" ref="A49">LARGE((Meldeformular!$AA$9:$AA$108=$F$6)*Meldeformular!$A$9:$A$108,43)</f>
        <v>0</v>
      </c>
      <c r="B49" s="130" t="str">
        <f>IF(A49&gt;0,VLOOKUP(A49,Meldeformular!$A$9:$AG$108,2),"")</f>
        <v/>
      </c>
      <c r="C49" s="130" t="str">
        <f>IF(A49&gt;0,VLOOKUP(A49,Meldeformular!$A$9:$AG$108,3),"")</f>
        <v/>
      </c>
      <c r="D49" s="131" t="str">
        <f>IF(A49&gt;0,VLOOKUP(A49,Meldeformular!$A$9:$AG$108,6),"")</f>
        <v/>
      </c>
      <c r="E49" s="26"/>
    </row>
    <row r="50" spans="1:5" x14ac:dyDescent="0.25">
      <c r="A50" s="101">
        <f t="array" ref="A50">LARGE((Meldeformular!$AA$9:$AA$108=$F$6)*Meldeformular!$A$9:$A$108,44)</f>
        <v>0</v>
      </c>
      <c r="B50" s="130" t="str">
        <f>IF(A50&gt;0,VLOOKUP(A50,Meldeformular!$A$9:$AG$108,2),"")</f>
        <v/>
      </c>
      <c r="C50" s="130" t="str">
        <f>IF(A50&gt;0,VLOOKUP(A50,Meldeformular!$A$9:$AG$108,3),"")</f>
        <v/>
      </c>
      <c r="D50" s="131" t="str">
        <f>IF(A50&gt;0,VLOOKUP(A50,Meldeformular!$A$9:$AG$108,6),"")</f>
        <v/>
      </c>
      <c r="E50" s="26"/>
    </row>
    <row r="51" spans="1:5" x14ac:dyDescent="0.25">
      <c r="A51" s="101">
        <f t="array" ref="A51">LARGE((Meldeformular!$AA$9:$AA$108=$F$6)*Meldeformular!$A$9:$A$108,45)</f>
        <v>0</v>
      </c>
      <c r="B51" s="130" t="str">
        <f>IF(A51&gt;0,VLOOKUP(A51,Meldeformular!$A$9:$AG$108,2),"")</f>
        <v/>
      </c>
      <c r="C51" s="130" t="str">
        <f>IF(A51&gt;0,VLOOKUP(A51,Meldeformular!$A$9:$AG$108,3),"")</f>
        <v/>
      </c>
      <c r="D51" s="131" t="str">
        <f>IF(A51&gt;0,VLOOKUP(A51,Meldeformular!$A$9:$AG$108,6),"")</f>
        <v/>
      </c>
      <c r="E51" s="26"/>
    </row>
    <row r="52" spans="1:5" x14ac:dyDescent="0.25">
      <c r="A52" s="101">
        <f t="array" ref="A52">LARGE((Meldeformular!$AA$9:$AA$108=$F$6)*Meldeformular!$A$9:$A$108,46)</f>
        <v>0</v>
      </c>
      <c r="B52" s="130" t="str">
        <f>IF(A52&gt;0,VLOOKUP(A52,Meldeformular!$A$9:$AG$108,2),"")</f>
        <v/>
      </c>
      <c r="C52" s="130" t="str">
        <f>IF(A52&gt;0,VLOOKUP(A52,Meldeformular!$A$9:$AG$108,3),"")</f>
        <v/>
      </c>
      <c r="D52" s="131" t="str">
        <f>IF(A52&gt;0,VLOOKUP(A52,Meldeformular!$A$9:$AG$108,6),"")</f>
        <v/>
      </c>
      <c r="E52" s="26"/>
    </row>
    <row r="53" spans="1:5" x14ac:dyDescent="0.25">
      <c r="A53" s="101">
        <f t="array" ref="A53">LARGE((Meldeformular!$AA$9:$AA$108=$F$6)*Meldeformular!$A$9:$A$108,47)</f>
        <v>0</v>
      </c>
      <c r="B53" s="130" t="str">
        <f>IF(A53&gt;0,VLOOKUP(A53,Meldeformular!$A$9:$AG$108,2),"")</f>
        <v/>
      </c>
      <c r="C53" s="130" t="str">
        <f>IF(A53&gt;0,VLOOKUP(A53,Meldeformular!$A$9:$AG$108,3),"")</f>
        <v/>
      </c>
      <c r="D53" s="131" t="str">
        <f>IF(A53&gt;0,VLOOKUP(A53,Meldeformular!$A$9:$AG$108,6),"")</f>
        <v/>
      </c>
      <c r="E53" s="26"/>
    </row>
    <row r="54" spans="1:5" x14ac:dyDescent="0.25">
      <c r="A54" s="101">
        <f t="array" ref="A54">LARGE((Meldeformular!$AA$9:$AA$108=$F$6)*Meldeformular!$A$9:$A$108,48)</f>
        <v>0</v>
      </c>
      <c r="B54" s="130" t="str">
        <f>IF(A54&gt;0,VLOOKUP(A54,Meldeformular!$A$9:$AG$108,2),"")</f>
        <v/>
      </c>
      <c r="C54" s="130" t="str">
        <f>IF(A54&gt;0,VLOOKUP(A54,Meldeformular!$A$9:$AG$108,3),"")</f>
        <v/>
      </c>
      <c r="D54" s="131" t="str">
        <f>IF(A54&gt;0,VLOOKUP(A54,Meldeformular!$A$9:$AG$108,6),"")</f>
        <v/>
      </c>
      <c r="E54" s="26"/>
    </row>
    <row r="55" spans="1:5" x14ac:dyDescent="0.25">
      <c r="A55" s="101">
        <f t="array" ref="A55">LARGE((Meldeformular!$AA$9:$AA$108=$F$6)*Meldeformular!$A$9:$A$108,49)</f>
        <v>0</v>
      </c>
      <c r="B55" s="130" t="str">
        <f>IF(A55&gt;0,VLOOKUP(A55,Meldeformular!$A$9:$AG$108,2),"")</f>
        <v/>
      </c>
      <c r="C55" s="130" t="str">
        <f>IF(A55&gt;0,VLOOKUP(A55,Meldeformular!$A$9:$AG$108,3),"")</f>
        <v/>
      </c>
      <c r="D55" s="131" t="str">
        <f>IF(A55&gt;0,VLOOKUP(A55,Meldeformular!$A$9:$AG$108,6),"")</f>
        <v/>
      </c>
      <c r="E55" s="26"/>
    </row>
    <row r="56" spans="1:5" x14ac:dyDescent="0.25">
      <c r="A56" s="101">
        <f t="array" ref="A56">LARGE((Meldeformular!$AA$9:$AA$108=$F$6)*Meldeformular!$A$9:$A$108,50)</f>
        <v>0</v>
      </c>
      <c r="B56" s="130" t="str">
        <f>IF(A56&gt;0,VLOOKUP(A56,Meldeformular!$A$9:$AG$108,2),"")</f>
        <v/>
      </c>
      <c r="C56" s="130" t="str">
        <f>IF(A56&gt;0,VLOOKUP(A56,Meldeformular!$A$9:$AG$108,3),"")</f>
        <v/>
      </c>
      <c r="D56" s="131" t="str">
        <f>IF(A56&gt;0,VLOOKUP(A56,Meldeformular!$A$9:$AG$108,6),"")</f>
        <v/>
      </c>
      <c r="E56" s="26"/>
    </row>
    <row r="57" spans="1:5" x14ac:dyDescent="0.25">
      <c r="A57" s="101">
        <f t="array" ref="A57">LARGE((Meldeformular!$AA$9:$AA$108=$F$6)*Meldeformular!$A$9:$A$108,51)</f>
        <v>0</v>
      </c>
      <c r="B57" s="130" t="str">
        <f>IF(A57&gt;0,VLOOKUP(A57,Meldeformular!$A$9:$AG$108,2),"")</f>
        <v/>
      </c>
      <c r="C57" s="130" t="str">
        <f>IF(A57&gt;0,VLOOKUP(A57,Meldeformular!$A$9:$AG$108,3),"")</f>
        <v/>
      </c>
      <c r="D57" s="131" t="str">
        <f>IF(A57&gt;0,VLOOKUP(A57,Meldeformular!$A$9:$AG$108,6),"")</f>
        <v/>
      </c>
      <c r="E57" s="26"/>
    </row>
    <row r="58" spans="1:5" x14ac:dyDescent="0.25">
      <c r="A58" s="101">
        <f t="array" ref="A58">LARGE((Meldeformular!$AA$9:$AA$108=$F$6)*Meldeformular!$A$9:$A$108,52)</f>
        <v>0</v>
      </c>
      <c r="B58" s="130" t="str">
        <f>IF(A58&gt;0,VLOOKUP(A58,Meldeformular!$A$9:$AG$108,2),"")</f>
        <v/>
      </c>
      <c r="C58" s="130" t="str">
        <f>IF(A58&gt;0,VLOOKUP(A58,Meldeformular!$A$9:$AG$108,3),"")</f>
        <v/>
      </c>
      <c r="D58" s="131" t="str">
        <f>IF(A58&gt;0,VLOOKUP(A58,Meldeformular!$A$9:$AG$108,6),"")</f>
        <v/>
      </c>
      <c r="E58" s="26"/>
    </row>
    <row r="59" spans="1:5" x14ac:dyDescent="0.25">
      <c r="A59" s="101">
        <f t="array" ref="A59">LARGE((Meldeformular!$AA$9:$AA$108=$F$6)*Meldeformular!$A$9:$A$108,53)</f>
        <v>0</v>
      </c>
      <c r="B59" s="130" t="str">
        <f>IF(A59&gt;0,VLOOKUP(A59,Meldeformular!$A$9:$AG$108,2),"")</f>
        <v/>
      </c>
      <c r="C59" s="130" t="str">
        <f>IF(A59&gt;0,VLOOKUP(A59,Meldeformular!$A$9:$AG$108,3),"")</f>
        <v/>
      </c>
      <c r="D59" s="131" t="str">
        <f>IF(A59&gt;0,VLOOKUP(A59,Meldeformular!$A$9:$AG$108,6),"")</f>
        <v/>
      </c>
      <c r="E59" s="26"/>
    </row>
    <row r="60" spans="1:5" x14ac:dyDescent="0.25">
      <c r="A60" s="101">
        <f t="array" ref="A60">LARGE((Meldeformular!$AA$9:$AA$108=$F$6)*Meldeformular!$A$9:$A$108,54)</f>
        <v>0</v>
      </c>
      <c r="B60" s="130" t="str">
        <f>IF(A60&gt;0,VLOOKUP(A60,Meldeformular!$A$9:$AG$108,2),"")</f>
        <v/>
      </c>
      <c r="C60" s="130" t="str">
        <f>IF(A60&gt;0,VLOOKUP(A60,Meldeformular!$A$9:$AG$108,3),"")</f>
        <v/>
      </c>
      <c r="D60" s="131" t="str">
        <f>IF(A60&gt;0,VLOOKUP(A60,Meldeformular!$A$9:$AG$108,6),"")</f>
        <v/>
      </c>
      <c r="E60" s="26"/>
    </row>
    <row r="61" spans="1:5" x14ac:dyDescent="0.25">
      <c r="A61" s="101">
        <f t="array" ref="A61">LARGE((Meldeformular!$AA$9:$AA$108=$F$6)*Meldeformular!$A$9:$A$108,55)</f>
        <v>0</v>
      </c>
      <c r="B61" s="130" t="str">
        <f>IF(A61&gt;0,VLOOKUP(A61,Meldeformular!$A$9:$AG$108,2),"")</f>
        <v/>
      </c>
      <c r="C61" s="130" t="str">
        <f>IF(A61&gt;0,VLOOKUP(A61,Meldeformular!$A$9:$AG$108,3),"")</f>
        <v/>
      </c>
      <c r="D61" s="131" t="str">
        <f>IF(A61&gt;0,VLOOKUP(A61,Meldeformular!$A$9:$AG$108,6),"")</f>
        <v/>
      </c>
      <c r="E61" s="26"/>
    </row>
    <row r="62" spans="1:5" x14ac:dyDescent="0.25">
      <c r="A62" s="101">
        <f t="array" ref="A62">LARGE((Meldeformular!$AA$9:$AA$108=$F$6)*Meldeformular!$A$9:$A$108,56)</f>
        <v>0</v>
      </c>
      <c r="B62" s="130" t="str">
        <f>IF(A62&gt;0,VLOOKUP(A62,Meldeformular!$A$9:$AG$108,2),"")</f>
        <v/>
      </c>
      <c r="C62" s="130" t="str">
        <f>IF(A62&gt;0,VLOOKUP(A62,Meldeformular!$A$9:$AG$108,3),"")</f>
        <v/>
      </c>
      <c r="D62" s="131" t="str">
        <f>IF(A62&gt;0,VLOOKUP(A62,Meldeformular!$A$9:$AG$108,6),"")</f>
        <v/>
      </c>
      <c r="E62" s="26"/>
    </row>
    <row r="63" spans="1:5" x14ac:dyDescent="0.25">
      <c r="A63" s="101">
        <f t="array" ref="A63">LARGE((Meldeformular!$AA$9:$AA$108=$F$6)*Meldeformular!$A$9:$A$108,57)</f>
        <v>0</v>
      </c>
      <c r="B63" s="130" t="str">
        <f>IF(A63&gt;0,VLOOKUP(A63,Meldeformular!$A$9:$AG$108,2),"")</f>
        <v/>
      </c>
      <c r="C63" s="130" t="str">
        <f>IF(A63&gt;0,VLOOKUP(A63,Meldeformular!$A$9:$AG$108,3),"")</f>
        <v/>
      </c>
      <c r="D63" s="131" t="str">
        <f>IF(A63&gt;0,VLOOKUP(A63,Meldeformular!$A$9:$AG$108,6),"")</f>
        <v/>
      </c>
      <c r="E63" s="26"/>
    </row>
    <row r="64" spans="1:5" x14ac:dyDescent="0.25">
      <c r="A64" s="101">
        <f t="array" ref="A64">LARGE((Meldeformular!$AA$9:$AA$108=$F$6)*Meldeformular!$A$9:$A$108,58)</f>
        <v>0</v>
      </c>
      <c r="B64" s="130" t="str">
        <f>IF(A64&gt;0,VLOOKUP(A64,Meldeformular!$A$9:$AG$108,2),"")</f>
        <v/>
      </c>
      <c r="C64" s="130" t="str">
        <f>IF(A64&gt;0,VLOOKUP(A64,Meldeformular!$A$9:$AG$108,3),"")</f>
        <v/>
      </c>
      <c r="D64" s="131" t="str">
        <f>IF(A64&gt;0,VLOOKUP(A64,Meldeformular!$A$9:$AG$108,6),"")</f>
        <v/>
      </c>
      <c r="E64" s="26"/>
    </row>
    <row r="65" spans="1:5" x14ac:dyDescent="0.25">
      <c r="A65" s="101">
        <f t="array" ref="A65">LARGE((Meldeformular!$AA$9:$AA$108=$F$6)*Meldeformular!$A$9:$A$108,59)</f>
        <v>0</v>
      </c>
      <c r="B65" s="130" t="str">
        <f>IF(A65&gt;0,VLOOKUP(A65,Meldeformular!$A$9:$AG$108,2),"")</f>
        <v/>
      </c>
      <c r="C65" s="130" t="str">
        <f>IF(A65&gt;0,VLOOKUP(A65,Meldeformular!$A$9:$AG$108,3),"")</f>
        <v/>
      </c>
      <c r="D65" s="131" t="str">
        <f>IF(A65&gt;0,VLOOKUP(A65,Meldeformular!$A$9:$AG$108,6),"")</f>
        <v/>
      </c>
      <c r="E65" s="26"/>
    </row>
    <row r="66" spans="1:5" x14ac:dyDescent="0.25">
      <c r="A66" s="101">
        <f t="array" ref="A66">LARGE((Meldeformular!$AA$9:$AA$108=$F$6)*Meldeformular!$A$9:$A$108,60)</f>
        <v>0</v>
      </c>
      <c r="B66" s="130" t="str">
        <f>IF(A66&gt;0,VLOOKUP(A66,Meldeformular!$A$9:$AG$108,2),"")</f>
        <v/>
      </c>
      <c r="C66" s="130" t="str">
        <f>IF(A66&gt;0,VLOOKUP(A66,Meldeformular!$A$9:$AG$108,3),"")</f>
        <v/>
      </c>
      <c r="D66" s="131" t="str">
        <f>IF(A66&gt;0,VLOOKUP(A66,Meldeformular!$A$9:$AG$108,6),"")</f>
        <v/>
      </c>
      <c r="E66" s="26"/>
    </row>
    <row r="67" spans="1:5" x14ac:dyDescent="0.25">
      <c r="A67" s="101">
        <f t="array" ref="A67">LARGE((Meldeformular!$AA$9:$AA$108=$F$6)*Meldeformular!$A$9:$A$108,61)</f>
        <v>0</v>
      </c>
      <c r="B67" s="130" t="str">
        <f>IF(A67&gt;0,VLOOKUP(A67,Meldeformular!$A$9:$AG$108,2),"")</f>
        <v/>
      </c>
      <c r="C67" s="130" t="str">
        <f>IF(A67&gt;0,VLOOKUP(A67,Meldeformular!$A$9:$AG$108,3),"")</f>
        <v/>
      </c>
      <c r="D67" s="131" t="str">
        <f>IF(A67&gt;0,VLOOKUP(A67,Meldeformular!$A$9:$AG$108,6),"")</f>
        <v/>
      </c>
      <c r="E67" s="26"/>
    </row>
    <row r="68" spans="1:5" x14ac:dyDescent="0.25">
      <c r="A68" s="101">
        <f t="array" ref="A68">LARGE((Meldeformular!$AA$9:$AA$108=$F$6)*Meldeformular!$A$9:$A$108,62)</f>
        <v>0</v>
      </c>
      <c r="B68" s="130" t="str">
        <f>IF(A68&gt;0,VLOOKUP(A68,Meldeformular!$A$9:$AG$108,2),"")</f>
        <v/>
      </c>
      <c r="C68" s="130" t="str">
        <f>IF(A68&gt;0,VLOOKUP(A68,Meldeformular!$A$9:$AG$108,3),"")</f>
        <v/>
      </c>
      <c r="D68" s="131" t="str">
        <f>IF(A68&gt;0,VLOOKUP(A68,Meldeformular!$A$9:$AG$108,6),"")</f>
        <v/>
      </c>
      <c r="E68" s="26"/>
    </row>
    <row r="69" spans="1:5" x14ac:dyDescent="0.25">
      <c r="A69" s="101">
        <f t="array" ref="A69">LARGE((Meldeformular!$AA$9:$AA$108=$F$6)*Meldeformular!$A$9:$A$108,63)</f>
        <v>0</v>
      </c>
      <c r="B69" s="130" t="str">
        <f>IF(A69&gt;0,VLOOKUP(A69,Meldeformular!$A$9:$AG$108,2),"")</f>
        <v/>
      </c>
      <c r="C69" s="130" t="str">
        <f>IF(A69&gt;0,VLOOKUP(A69,Meldeformular!$A$9:$AG$108,3),"")</f>
        <v/>
      </c>
      <c r="D69" s="131" t="str">
        <f>IF(A69&gt;0,VLOOKUP(A69,Meldeformular!$A$9:$AG$108,6),"")</f>
        <v/>
      </c>
      <c r="E69" s="26"/>
    </row>
    <row r="70" spans="1:5" x14ac:dyDescent="0.25">
      <c r="A70" s="101">
        <f t="array" ref="A70">LARGE((Meldeformular!$AA$9:$AA$108=$F$6)*Meldeformular!$A$9:$A$108,64)</f>
        <v>0</v>
      </c>
      <c r="B70" s="130" t="str">
        <f>IF(A70&gt;0,VLOOKUP(A70,Meldeformular!$A$9:$AG$108,2),"")</f>
        <v/>
      </c>
      <c r="C70" s="130" t="str">
        <f>IF(A70&gt;0,VLOOKUP(A70,Meldeformular!$A$9:$AG$108,3),"")</f>
        <v/>
      </c>
      <c r="D70" s="131" t="str">
        <f>IF(A70&gt;0,VLOOKUP(A70,Meldeformular!$A$9:$AG$108,6),"")</f>
        <v/>
      </c>
      <c r="E70" s="26"/>
    </row>
    <row r="71" spans="1:5" x14ac:dyDescent="0.25">
      <c r="A71" s="101">
        <f t="array" ref="A71">LARGE((Meldeformular!$AA$9:$AA$108=$F$6)*Meldeformular!$A$9:$A$108,65)</f>
        <v>0</v>
      </c>
      <c r="B71" s="130" t="str">
        <f>IF(A71&gt;0,VLOOKUP(A71,Meldeformular!$A$9:$AG$108,2),"")</f>
        <v/>
      </c>
      <c r="C71" s="130" t="str">
        <f>IF(A71&gt;0,VLOOKUP(A71,Meldeformular!$A$9:$AG$108,3),"")</f>
        <v/>
      </c>
      <c r="D71" s="131" t="str">
        <f>IF(A71&gt;0,VLOOKUP(A71,Meldeformular!$A$9:$AG$108,6),"")</f>
        <v/>
      </c>
      <c r="E71" s="26"/>
    </row>
    <row r="72" spans="1:5" x14ac:dyDescent="0.25">
      <c r="A72" s="101">
        <f t="array" ref="A72">LARGE((Meldeformular!$AA$9:$AA$108=$F$6)*Meldeformular!$A$9:$A$108,66)</f>
        <v>0</v>
      </c>
      <c r="B72" s="130" t="str">
        <f>IF(A72&gt;0,VLOOKUP(A72,Meldeformular!$A$9:$AG$108,2),"")</f>
        <v/>
      </c>
      <c r="C72" s="130" t="str">
        <f>IF(A72&gt;0,VLOOKUP(A72,Meldeformular!$A$9:$AG$108,3),"")</f>
        <v/>
      </c>
      <c r="D72" s="131" t="str">
        <f>IF(A72&gt;0,VLOOKUP(A72,Meldeformular!$A$9:$AG$108,6),"")</f>
        <v/>
      </c>
      <c r="E72" s="26"/>
    </row>
    <row r="73" spans="1:5" x14ac:dyDescent="0.25">
      <c r="A73" s="101">
        <f t="array" ref="A73">LARGE((Meldeformular!$AA$9:$AA$108=$F$6)*Meldeformular!$A$9:$A$108,67)</f>
        <v>0</v>
      </c>
      <c r="B73" s="130" t="str">
        <f>IF(A73&gt;0,VLOOKUP(A73,Meldeformular!$A$9:$AG$108,2),"")</f>
        <v/>
      </c>
      <c r="C73" s="130" t="str">
        <f>IF(A73&gt;0,VLOOKUP(A73,Meldeformular!$A$9:$AG$108,3),"")</f>
        <v/>
      </c>
      <c r="D73" s="131" t="str">
        <f>IF(A73&gt;0,VLOOKUP(A73,Meldeformular!$A$9:$AG$108,6),"")</f>
        <v/>
      </c>
      <c r="E73" s="26"/>
    </row>
    <row r="74" spans="1:5" x14ac:dyDescent="0.25">
      <c r="A74" s="101">
        <f t="array" ref="A74">LARGE((Meldeformular!$AA$9:$AA$108=$F$6)*Meldeformular!$A$9:$A$108,68)</f>
        <v>0</v>
      </c>
      <c r="B74" s="130" t="str">
        <f>IF(A74&gt;0,VLOOKUP(A74,Meldeformular!$A$9:$AG$108,2),"")</f>
        <v/>
      </c>
      <c r="C74" s="130" t="str">
        <f>IF(A74&gt;0,VLOOKUP(A74,Meldeformular!$A$9:$AG$108,3),"")</f>
        <v/>
      </c>
      <c r="D74" s="131" t="str">
        <f>IF(A74&gt;0,VLOOKUP(A74,Meldeformular!$A$9:$AG$108,6),"")</f>
        <v/>
      </c>
      <c r="E74" s="26"/>
    </row>
    <row r="75" spans="1:5" x14ac:dyDescent="0.25">
      <c r="A75" s="101">
        <f t="array" ref="A75">LARGE((Meldeformular!$AA$9:$AA$108=$F$6)*Meldeformular!$A$9:$A$108,69)</f>
        <v>0</v>
      </c>
      <c r="B75" s="130" t="str">
        <f>IF(A75&gt;0,VLOOKUP(A75,Meldeformular!$A$9:$AG$108,2),"")</f>
        <v/>
      </c>
      <c r="C75" s="130" t="str">
        <f>IF(A75&gt;0,VLOOKUP(A75,Meldeformular!$A$9:$AG$108,3),"")</f>
        <v/>
      </c>
      <c r="D75" s="131" t="str">
        <f>IF(A75&gt;0,VLOOKUP(A75,Meldeformular!$A$9:$AG$108,6),"")</f>
        <v/>
      </c>
      <c r="E75" s="26"/>
    </row>
    <row r="76" spans="1:5" x14ac:dyDescent="0.25">
      <c r="A76" s="101">
        <f t="array" ref="A76">LARGE((Meldeformular!$AA$9:$AA$108=$F$6)*Meldeformular!$A$9:$A$108,70)</f>
        <v>0</v>
      </c>
      <c r="B76" s="130" t="str">
        <f>IF(A76&gt;0,VLOOKUP(A76,Meldeformular!$A$9:$AG$108,2),"")</f>
        <v/>
      </c>
      <c r="C76" s="130" t="str">
        <f>IF(A76&gt;0,VLOOKUP(A76,Meldeformular!$A$9:$AG$108,3),"")</f>
        <v/>
      </c>
      <c r="D76" s="131" t="str">
        <f>IF(A76&gt;0,VLOOKUP(A76,Meldeformular!$A$9:$AG$108,6),"")</f>
        <v/>
      </c>
      <c r="E76" s="26"/>
    </row>
    <row r="77" spans="1:5" x14ac:dyDescent="0.25">
      <c r="A77" s="101">
        <f t="array" ref="A77">LARGE((Meldeformular!$AA$9:$AA$108=$F$6)*Meldeformular!$A$9:$A$108,71)</f>
        <v>0</v>
      </c>
      <c r="B77" s="130" t="str">
        <f>IF(A77&gt;0,VLOOKUP(A77,Meldeformular!$A$9:$AG$108,2),"")</f>
        <v/>
      </c>
      <c r="C77" s="130" t="str">
        <f>IF(A77&gt;0,VLOOKUP(A77,Meldeformular!$A$9:$AG$108,3),"")</f>
        <v/>
      </c>
      <c r="D77" s="131" t="str">
        <f>IF(A77&gt;0,VLOOKUP(A77,Meldeformular!$A$9:$AG$108,6),"")</f>
        <v/>
      </c>
      <c r="E77" s="26"/>
    </row>
    <row r="78" spans="1:5" x14ac:dyDescent="0.25">
      <c r="A78" s="101">
        <f t="array" ref="A78">LARGE((Meldeformular!$AA$9:$AA$108=$F$6)*Meldeformular!$A$9:$A$108,72)</f>
        <v>0</v>
      </c>
      <c r="B78" s="130" t="str">
        <f>IF(A78&gt;0,VLOOKUP(A78,Meldeformular!$A$9:$AG$108,2),"")</f>
        <v/>
      </c>
      <c r="C78" s="130" t="str">
        <f>IF(A78&gt;0,VLOOKUP(A78,Meldeformular!$A$9:$AG$108,3),"")</f>
        <v/>
      </c>
      <c r="D78" s="131" t="str">
        <f>IF(A78&gt;0,VLOOKUP(A78,Meldeformular!$A$9:$AG$108,6),"")</f>
        <v/>
      </c>
      <c r="E78" s="26"/>
    </row>
    <row r="79" spans="1:5" x14ac:dyDescent="0.25">
      <c r="A79" s="101">
        <f t="array" ref="A79">LARGE((Meldeformular!$AA$9:$AA$108=$F$6)*Meldeformular!$A$9:$A$108,73)</f>
        <v>0</v>
      </c>
      <c r="B79" s="130" t="str">
        <f>IF(A79&gt;0,VLOOKUP(A79,Meldeformular!$A$9:$AG$108,2),"")</f>
        <v/>
      </c>
      <c r="C79" s="130" t="str">
        <f>IF(A79&gt;0,VLOOKUP(A79,Meldeformular!$A$9:$AG$108,3),"")</f>
        <v/>
      </c>
      <c r="D79" s="131" t="str">
        <f>IF(A79&gt;0,VLOOKUP(A79,Meldeformular!$A$9:$AG$108,6),"")</f>
        <v/>
      </c>
      <c r="E79" s="26"/>
    </row>
    <row r="80" spans="1:5" x14ac:dyDescent="0.25">
      <c r="A80" s="101">
        <f t="array" ref="A80">LARGE((Meldeformular!$AA$9:$AA$108=$F$6)*Meldeformular!$A$9:$A$108,74)</f>
        <v>0</v>
      </c>
      <c r="B80" s="130" t="str">
        <f>IF(A80&gt;0,VLOOKUP(A80,Meldeformular!$A$9:$AG$108,2),"")</f>
        <v/>
      </c>
      <c r="C80" s="130" t="str">
        <f>IF(A80&gt;0,VLOOKUP(A80,Meldeformular!$A$9:$AG$108,3),"")</f>
        <v/>
      </c>
      <c r="D80" s="131" t="str">
        <f>IF(A80&gt;0,VLOOKUP(A80,Meldeformular!$A$9:$AG$108,6),"")</f>
        <v/>
      </c>
      <c r="E80" s="26"/>
    </row>
    <row r="81" spans="1:5" x14ac:dyDescent="0.25">
      <c r="A81" s="101">
        <f t="array" ref="A81">LARGE((Meldeformular!$AA$9:$AA$108=$F$6)*Meldeformular!$A$9:$A$108,75)</f>
        <v>0</v>
      </c>
      <c r="B81" s="130" t="str">
        <f>IF(A81&gt;0,VLOOKUP(A81,Meldeformular!$A$9:$AG$108,2),"")</f>
        <v/>
      </c>
      <c r="C81" s="130" t="str">
        <f>IF(A81&gt;0,VLOOKUP(A81,Meldeformular!$A$9:$AG$108,3),"")</f>
        <v/>
      </c>
      <c r="D81" s="131" t="str">
        <f>IF(A81&gt;0,VLOOKUP(A81,Meldeformular!$A$9:$AG$108,6),"")</f>
        <v/>
      </c>
      <c r="E81" s="26"/>
    </row>
    <row r="82" spans="1:5" x14ac:dyDescent="0.25">
      <c r="A82" s="101">
        <f t="array" ref="A82">LARGE((Meldeformular!$AA$9:$AA$108=$F$6)*Meldeformular!$A$9:$A$108,76)</f>
        <v>0</v>
      </c>
      <c r="B82" s="130" t="str">
        <f>IF(A82&gt;0,VLOOKUP(A82,Meldeformular!$A$9:$AG$108,2),"")</f>
        <v/>
      </c>
      <c r="C82" s="130" t="str">
        <f>IF(A82&gt;0,VLOOKUP(A82,Meldeformular!$A$9:$AG$108,3),"")</f>
        <v/>
      </c>
      <c r="D82" s="131" t="str">
        <f>IF(A82&gt;0,VLOOKUP(A82,Meldeformular!$A$9:$AG$108,6),"")</f>
        <v/>
      </c>
      <c r="E82" s="26"/>
    </row>
    <row r="83" spans="1:5" x14ac:dyDescent="0.25">
      <c r="A83" s="101">
        <f t="array" ref="A83">LARGE((Meldeformular!$AA$9:$AA$108=$F$6)*Meldeformular!$A$9:$A$108,77)</f>
        <v>0</v>
      </c>
      <c r="B83" s="130" t="str">
        <f>IF(A83&gt;0,VLOOKUP(A83,Meldeformular!$A$9:$AG$108,2),"")</f>
        <v/>
      </c>
      <c r="C83" s="130" t="str">
        <f>IF(A83&gt;0,VLOOKUP(A83,Meldeformular!$A$9:$AG$108,3),"")</f>
        <v/>
      </c>
      <c r="D83" s="131" t="str">
        <f>IF(A83&gt;0,VLOOKUP(A83,Meldeformular!$A$9:$AG$108,6),"")</f>
        <v/>
      </c>
      <c r="E83" s="26"/>
    </row>
    <row r="84" spans="1:5" x14ac:dyDescent="0.25">
      <c r="A84" s="101">
        <f t="array" ref="A84">LARGE((Meldeformular!$AA$9:$AA$108=$F$6)*Meldeformular!$A$9:$A$108,78)</f>
        <v>0</v>
      </c>
      <c r="B84" s="130" t="str">
        <f>IF(A84&gt;0,VLOOKUP(A84,Meldeformular!$A$9:$AG$108,2),"")</f>
        <v/>
      </c>
      <c r="C84" s="130" t="str">
        <f>IF(A84&gt;0,VLOOKUP(A84,Meldeformular!$A$9:$AG$108,3),"")</f>
        <v/>
      </c>
      <c r="D84" s="131" t="str">
        <f>IF(A84&gt;0,VLOOKUP(A84,Meldeformular!$A$9:$AG$108,6),"")</f>
        <v/>
      </c>
      <c r="E84" s="26"/>
    </row>
    <row r="85" spans="1:5" x14ac:dyDescent="0.25">
      <c r="A85" s="101">
        <f t="array" ref="A85">LARGE((Meldeformular!$AA$9:$AA$108=$F$6)*Meldeformular!$A$9:$A$108,79)</f>
        <v>0</v>
      </c>
      <c r="B85" s="130" t="str">
        <f>IF(A85&gt;0,VLOOKUP(A85,Meldeformular!$A$9:$AG$108,2),"")</f>
        <v/>
      </c>
      <c r="C85" s="130" t="str">
        <f>IF(A85&gt;0,VLOOKUP(A85,Meldeformular!$A$9:$AG$108,3),"")</f>
        <v/>
      </c>
      <c r="D85" s="131" t="str">
        <f>IF(A85&gt;0,VLOOKUP(A85,Meldeformular!$A$9:$AG$108,6),"")</f>
        <v/>
      </c>
      <c r="E85" s="26"/>
    </row>
    <row r="86" spans="1:5" x14ac:dyDescent="0.25">
      <c r="A86" s="101">
        <f t="array" ref="A86">LARGE((Meldeformular!$AA$9:$AA$108=$F$6)*Meldeformular!$A$9:$A$108,80)</f>
        <v>0</v>
      </c>
      <c r="B86" s="130" t="str">
        <f>IF(A86&gt;0,VLOOKUP(A86,Meldeformular!$A$9:$AG$108,2),"")</f>
        <v/>
      </c>
      <c r="C86" s="130" t="str">
        <f>IF(A86&gt;0,VLOOKUP(A86,Meldeformular!$A$9:$AG$108,3),"")</f>
        <v/>
      </c>
      <c r="D86" s="131" t="str">
        <f>IF(A86&gt;0,VLOOKUP(A86,Meldeformular!$A$9:$AG$108,6),"")</f>
        <v/>
      </c>
      <c r="E86" s="26"/>
    </row>
    <row r="87" spans="1:5" x14ac:dyDescent="0.25">
      <c r="A87" s="101">
        <f t="array" ref="A87">LARGE((Meldeformular!$AA$9:$AA$108=$F$6)*Meldeformular!$A$9:$A$108,81)</f>
        <v>0</v>
      </c>
      <c r="B87" s="130" t="str">
        <f>IF(A87&gt;0,VLOOKUP(A87,Meldeformular!$A$9:$AG$108,2),"")</f>
        <v/>
      </c>
      <c r="C87" s="130" t="str">
        <f>IF(A87&gt;0,VLOOKUP(A87,Meldeformular!$A$9:$AG$108,3),"")</f>
        <v/>
      </c>
      <c r="D87" s="131" t="str">
        <f>IF(A87&gt;0,VLOOKUP(A87,Meldeformular!$A$9:$AG$108,6),"")</f>
        <v/>
      </c>
      <c r="E87" s="26"/>
    </row>
    <row r="88" spans="1:5" x14ac:dyDescent="0.25">
      <c r="A88" s="101">
        <f t="array" ref="A88">LARGE((Meldeformular!$AA$9:$AA$108=$F$6)*Meldeformular!$A$9:$A$108,82)</f>
        <v>0</v>
      </c>
      <c r="B88" s="130" t="str">
        <f>IF(A88&gt;0,VLOOKUP(A88,Meldeformular!$A$9:$AG$108,2),"")</f>
        <v/>
      </c>
      <c r="C88" s="130" t="str">
        <f>IF(A88&gt;0,VLOOKUP(A88,Meldeformular!$A$9:$AG$108,3),"")</f>
        <v/>
      </c>
      <c r="D88" s="131" t="str">
        <f>IF(A88&gt;0,VLOOKUP(A88,Meldeformular!$A$9:$AG$108,6),"")</f>
        <v/>
      </c>
      <c r="E88" s="26"/>
    </row>
    <row r="89" spans="1:5" x14ac:dyDescent="0.25">
      <c r="A89" s="101">
        <f t="array" ref="A89">LARGE((Meldeformular!$AA$9:$AA$108=$F$6)*Meldeformular!$A$9:$A$108,83)</f>
        <v>0</v>
      </c>
      <c r="B89" s="130" t="str">
        <f>IF(A89&gt;0,VLOOKUP(A89,Meldeformular!$A$9:$AG$108,2),"")</f>
        <v/>
      </c>
      <c r="C89" s="130" t="str">
        <f>IF(A89&gt;0,VLOOKUP(A89,Meldeformular!$A$9:$AG$108,3),"")</f>
        <v/>
      </c>
      <c r="D89" s="131" t="str">
        <f>IF(A89&gt;0,VLOOKUP(A89,Meldeformular!$A$9:$AG$108,6),"")</f>
        <v/>
      </c>
      <c r="E89" s="26"/>
    </row>
    <row r="90" spans="1:5" x14ac:dyDescent="0.25">
      <c r="A90" s="101">
        <f t="array" ref="A90">LARGE((Meldeformular!$AA$9:$AA$108=$F$6)*Meldeformular!$A$9:$A$108,84)</f>
        <v>0</v>
      </c>
      <c r="B90" s="130" t="str">
        <f>IF(A90&gt;0,VLOOKUP(A90,Meldeformular!$A$9:$AG$108,2),"")</f>
        <v/>
      </c>
      <c r="C90" s="130" t="str">
        <f>IF(A90&gt;0,VLOOKUP(A90,Meldeformular!$A$9:$AG$108,3),"")</f>
        <v/>
      </c>
      <c r="D90" s="131" t="str">
        <f>IF(A90&gt;0,VLOOKUP(A90,Meldeformular!$A$9:$AG$108,6),"")</f>
        <v/>
      </c>
      <c r="E90" s="26"/>
    </row>
    <row r="91" spans="1:5" x14ac:dyDescent="0.25">
      <c r="A91" s="101">
        <f t="array" ref="A91">LARGE((Meldeformular!$AA$9:$AA$108=$F$6)*Meldeformular!$A$9:$A$108,85)</f>
        <v>0</v>
      </c>
      <c r="B91" s="130" t="str">
        <f>IF(A91&gt;0,VLOOKUP(A91,Meldeformular!$A$9:$AG$108,2),"")</f>
        <v/>
      </c>
      <c r="C91" s="130" t="str">
        <f>IF(A91&gt;0,VLOOKUP(A91,Meldeformular!$A$9:$AG$108,3),"")</f>
        <v/>
      </c>
      <c r="D91" s="131" t="str">
        <f>IF(A91&gt;0,VLOOKUP(A91,Meldeformular!$A$9:$AG$108,6),"")</f>
        <v/>
      </c>
      <c r="E91" s="26"/>
    </row>
    <row r="92" spans="1:5" x14ac:dyDescent="0.25">
      <c r="A92" s="101">
        <f t="array" ref="A92">LARGE((Meldeformular!$AA$9:$AA$108=$F$6)*Meldeformular!$A$9:$A$108,86)</f>
        <v>0</v>
      </c>
      <c r="B92" s="130" t="str">
        <f>IF(A92&gt;0,VLOOKUP(A92,Meldeformular!$A$9:$AG$108,2),"")</f>
        <v/>
      </c>
      <c r="C92" s="130" t="str">
        <f>IF(A92&gt;0,VLOOKUP(A92,Meldeformular!$A$9:$AG$108,3),"")</f>
        <v/>
      </c>
      <c r="D92" s="131" t="str">
        <f>IF(A92&gt;0,VLOOKUP(A92,Meldeformular!$A$9:$AG$108,6),"")</f>
        <v/>
      </c>
      <c r="E92" s="26"/>
    </row>
    <row r="93" spans="1:5" x14ac:dyDescent="0.25">
      <c r="A93" s="101">
        <f t="array" ref="A93">LARGE((Meldeformular!$AA$9:$AA$108=$F$6)*Meldeformular!$A$9:$A$108,87)</f>
        <v>0</v>
      </c>
      <c r="B93" s="130" t="str">
        <f>IF(A93&gt;0,VLOOKUP(A93,Meldeformular!$A$9:$AG$108,2),"")</f>
        <v/>
      </c>
      <c r="C93" s="130" t="str">
        <f>IF(A93&gt;0,VLOOKUP(A93,Meldeformular!$A$9:$AG$108,3),"")</f>
        <v/>
      </c>
      <c r="D93" s="131" t="str">
        <f>IF(A93&gt;0,VLOOKUP(A93,Meldeformular!$A$9:$AG$108,6),"")</f>
        <v/>
      </c>
      <c r="E93" s="26"/>
    </row>
    <row r="94" spans="1:5" x14ac:dyDescent="0.25">
      <c r="A94" s="101">
        <f t="array" ref="A94">LARGE((Meldeformular!$AA$9:$AA$108=$F$6)*Meldeformular!$A$9:$A$108,88)</f>
        <v>0</v>
      </c>
      <c r="B94" s="130" t="str">
        <f>IF(A94&gt;0,VLOOKUP(A94,Meldeformular!$A$9:$AG$108,2),"")</f>
        <v/>
      </c>
      <c r="C94" s="130" t="str">
        <f>IF(A94&gt;0,VLOOKUP(A94,Meldeformular!$A$9:$AG$108,3),"")</f>
        <v/>
      </c>
      <c r="D94" s="131" t="str">
        <f>IF(A94&gt;0,VLOOKUP(A94,Meldeformular!$A$9:$AG$108,6),"")</f>
        <v/>
      </c>
      <c r="E94" s="26"/>
    </row>
    <row r="95" spans="1:5" x14ac:dyDescent="0.25">
      <c r="A95" s="101">
        <f t="array" ref="A95">LARGE((Meldeformular!$AA$9:$AA$108=$F$6)*Meldeformular!$A$9:$A$108,89)</f>
        <v>0</v>
      </c>
      <c r="B95" s="130" t="str">
        <f>IF(A95&gt;0,VLOOKUP(A95,Meldeformular!$A$9:$AG$108,2),"")</f>
        <v/>
      </c>
      <c r="C95" s="130" t="str">
        <f>IF(A95&gt;0,VLOOKUP(A95,Meldeformular!$A$9:$AG$108,3),"")</f>
        <v/>
      </c>
      <c r="D95" s="131" t="str">
        <f>IF(A95&gt;0,VLOOKUP(A95,Meldeformular!$A$9:$AG$108,6),"")</f>
        <v/>
      </c>
      <c r="E95" s="26"/>
    </row>
    <row r="96" spans="1:5" x14ac:dyDescent="0.25">
      <c r="A96" s="101">
        <f t="array" ref="A96">LARGE((Meldeformular!$AA$9:$AA$108=$F$6)*Meldeformular!$A$9:$A$108,90)</f>
        <v>0</v>
      </c>
      <c r="B96" s="130" t="str">
        <f>IF(A96&gt;0,VLOOKUP(A96,Meldeformular!$A$9:$AG$108,2),"")</f>
        <v/>
      </c>
      <c r="C96" s="130" t="str">
        <f>IF(A96&gt;0,VLOOKUP(A96,Meldeformular!$A$9:$AG$108,3),"")</f>
        <v/>
      </c>
      <c r="D96" s="131" t="str">
        <f>IF(A96&gt;0,VLOOKUP(A96,Meldeformular!$A$9:$AG$108,6),"")</f>
        <v/>
      </c>
      <c r="E96" s="26"/>
    </row>
    <row r="97" spans="1:5" x14ac:dyDescent="0.25">
      <c r="A97" s="101">
        <f t="array" ref="A97">LARGE((Meldeformular!$AA$9:$AA$108=$F$6)*Meldeformular!$A$9:$A$108,91)</f>
        <v>0</v>
      </c>
      <c r="B97" s="130" t="str">
        <f>IF(A97&gt;0,VLOOKUP(A97,Meldeformular!$A$9:$AG$108,2),"")</f>
        <v/>
      </c>
      <c r="C97" s="130" t="str">
        <f>IF(A97&gt;0,VLOOKUP(A97,Meldeformular!$A$9:$AG$108,3),"")</f>
        <v/>
      </c>
      <c r="D97" s="131" t="str">
        <f>IF(A97&gt;0,VLOOKUP(A97,Meldeformular!$A$9:$AG$108,6),"")</f>
        <v/>
      </c>
      <c r="E97" s="26"/>
    </row>
    <row r="98" spans="1:5" x14ac:dyDescent="0.25">
      <c r="A98" s="101">
        <f t="array" ref="A98">LARGE((Meldeformular!$AA$9:$AA$108=$F$6)*Meldeformular!$A$9:$A$108,92)</f>
        <v>0</v>
      </c>
      <c r="B98" s="130" t="str">
        <f>IF(A98&gt;0,VLOOKUP(A98,Meldeformular!$A$9:$AG$108,2),"")</f>
        <v/>
      </c>
      <c r="C98" s="130" t="str">
        <f>IF(A98&gt;0,VLOOKUP(A98,Meldeformular!$A$9:$AG$108,3),"")</f>
        <v/>
      </c>
      <c r="D98" s="131" t="str">
        <f>IF(A98&gt;0,VLOOKUP(A98,Meldeformular!$A$9:$AG$108,6),"")</f>
        <v/>
      </c>
      <c r="E98" s="26"/>
    </row>
    <row r="99" spans="1:5" x14ac:dyDescent="0.25">
      <c r="A99" s="101">
        <f t="array" ref="A99">LARGE((Meldeformular!$AA$9:$AA$108=$F$6)*Meldeformular!$A$9:$A$108,93)</f>
        <v>0</v>
      </c>
      <c r="B99" s="130" t="str">
        <f>IF(A99&gt;0,VLOOKUP(A99,Meldeformular!$A$9:$AG$108,2),"")</f>
        <v/>
      </c>
      <c r="C99" s="130" t="str">
        <f>IF(A99&gt;0,VLOOKUP(A99,Meldeformular!$A$9:$AG$108,3),"")</f>
        <v/>
      </c>
      <c r="D99" s="131" t="str">
        <f>IF(A99&gt;0,VLOOKUP(A99,Meldeformular!$A$9:$AG$108,6),"")</f>
        <v/>
      </c>
      <c r="E99" s="26"/>
    </row>
    <row r="100" spans="1:5" x14ac:dyDescent="0.25">
      <c r="A100" s="101">
        <f t="array" ref="A100">LARGE((Meldeformular!$AA$9:$AA$108=$F$6)*Meldeformular!$A$9:$A$108,94)</f>
        <v>0</v>
      </c>
      <c r="B100" s="130" t="str">
        <f>IF(A100&gt;0,VLOOKUP(A100,Meldeformular!$A$9:$AG$108,2),"")</f>
        <v/>
      </c>
      <c r="C100" s="130" t="str">
        <f>IF(A100&gt;0,VLOOKUP(A100,Meldeformular!$A$9:$AG$108,3),"")</f>
        <v/>
      </c>
      <c r="D100" s="131" t="str">
        <f>IF(A100&gt;0,VLOOKUP(A100,Meldeformular!$A$9:$AG$108,6),"")</f>
        <v/>
      </c>
      <c r="E100" s="26"/>
    </row>
    <row r="101" spans="1:5" x14ac:dyDescent="0.25">
      <c r="A101" s="101">
        <f t="array" ref="A101">LARGE((Meldeformular!$AA$9:$AA$108=$F$6)*Meldeformular!$A$9:$A$108,95)</f>
        <v>0</v>
      </c>
      <c r="B101" s="130" t="str">
        <f>IF(A101&gt;0,VLOOKUP(A101,Meldeformular!$A$9:$AG$108,2),"")</f>
        <v/>
      </c>
      <c r="C101" s="130" t="str">
        <f>IF(A101&gt;0,VLOOKUP(A101,Meldeformular!$A$9:$AG$108,3),"")</f>
        <v/>
      </c>
      <c r="D101" s="131" t="str">
        <f>IF(A101&gt;0,VLOOKUP(A101,Meldeformular!$A$9:$AG$108,6),"")</f>
        <v/>
      </c>
      <c r="E101" s="26"/>
    </row>
    <row r="102" spans="1:5" x14ac:dyDescent="0.25">
      <c r="A102" s="101">
        <f t="array" ref="A102">LARGE((Meldeformular!$AA$9:$AA$108=$F$6)*Meldeformular!$A$9:$A$108,96)</f>
        <v>0</v>
      </c>
      <c r="B102" s="130" t="str">
        <f>IF(A102&gt;0,VLOOKUP(A102,Meldeformular!$A$9:$AG$108,2),"")</f>
        <v/>
      </c>
      <c r="C102" s="130" t="str">
        <f>IF(A102&gt;0,VLOOKUP(A102,Meldeformular!$A$9:$AG$108,3),"")</f>
        <v/>
      </c>
      <c r="D102" s="131" t="str">
        <f>IF(A102&gt;0,VLOOKUP(A102,Meldeformular!$A$9:$AG$108,6),"")</f>
        <v/>
      </c>
      <c r="E102" s="26"/>
    </row>
    <row r="103" spans="1:5" x14ac:dyDescent="0.25">
      <c r="A103" s="101">
        <f t="array" ref="A103">LARGE((Meldeformular!$AA$9:$AA$108=$F$6)*Meldeformular!$A$9:$A$108,97)</f>
        <v>0</v>
      </c>
      <c r="B103" s="130" t="str">
        <f>IF(A103&gt;0,VLOOKUP(A103,Meldeformular!$A$9:$AG$108,2),"")</f>
        <v/>
      </c>
      <c r="C103" s="130" t="str">
        <f>IF(A103&gt;0,VLOOKUP(A103,Meldeformular!$A$9:$AG$108,3),"")</f>
        <v/>
      </c>
      <c r="D103" s="131" t="str">
        <f>IF(A103&gt;0,VLOOKUP(A103,Meldeformular!$A$9:$AG$108,6),"")</f>
        <v/>
      </c>
      <c r="E103" s="26"/>
    </row>
    <row r="104" spans="1:5" x14ac:dyDescent="0.25">
      <c r="A104" s="101">
        <f t="array" ref="A104">LARGE((Meldeformular!$AA$9:$AA$108=$F$6)*Meldeformular!$A$9:$A$108,98)</f>
        <v>0</v>
      </c>
      <c r="B104" s="130" t="str">
        <f>IF(A104&gt;0,VLOOKUP(A104,Meldeformular!$A$9:$AG$108,2),"")</f>
        <v/>
      </c>
      <c r="C104" s="130" t="str">
        <f>IF(A104&gt;0,VLOOKUP(A104,Meldeformular!$A$9:$AG$108,3),"")</f>
        <v/>
      </c>
      <c r="D104" s="131" t="str">
        <f>IF(A104&gt;0,VLOOKUP(A104,Meldeformular!$A$9:$AG$108,6),"")</f>
        <v/>
      </c>
      <c r="E104" s="26"/>
    </row>
    <row r="105" spans="1:5" x14ac:dyDescent="0.25">
      <c r="A105" s="101">
        <f t="array" ref="A105">LARGE((Meldeformular!$AA$9:$AA$108=$F$6)*Meldeformular!$A$9:$A$108,99)</f>
        <v>0</v>
      </c>
      <c r="B105" s="130" t="str">
        <f>IF(A105&gt;0,VLOOKUP(A105,Meldeformular!$A$9:$AG$108,2),"")</f>
        <v/>
      </c>
      <c r="C105" s="130" t="str">
        <f>IF(A105&gt;0,VLOOKUP(A105,Meldeformular!$A$9:$AG$108,3),"")</f>
        <v/>
      </c>
      <c r="D105" s="131" t="str">
        <f>IF(A105&gt;0,VLOOKUP(A105,Meldeformular!$A$9:$AG$108,6),"")</f>
        <v/>
      </c>
      <c r="E105" s="26"/>
    </row>
    <row r="106" spans="1:5" x14ac:dyDescent="0.25">
      <c r="A106" s="101">
        <f t="array" ref="A106">LARGE((Meldeformular!$AA$9:$AA$108=$F$6)*Meldeformular!$A$9:$A$108,100)</f>
        <v>0</v>
      </c>
      <c r="B106" s="130" t="str">
        <f>IF(A106&gt;0,VLOOKUP(A106,Meldeformular!$A$9:$AG$108,2),"")</f>
        <v/>
      </c>
      <c r="C106" s="130" t="str">
        <f>IF(A106&gt;0,VLOOKUP(A106,Meldeformular!$A$9:$AG$108,3),"")</f>
        <v/>
      </c>
      <c r="D106" s="131" t="str">
        <f>IF(A106&gt;0,VLOOKUP(A106,Meldeformular!$A$9:$AG$108,6),"")</f>
        <v/>
      </c>
      <c r="E106" s="26"/>
    </row>
  </sheetData>
  <sheetProtection algorithmName="SHA-512" hashValue="/yPTLzQWPVkC2iMxBMd3CDoY/Gtvg40lYMl3nTYDk/Gj+FgtyjhNWOkHxEQ2Gobn4Pbt7vH6e47qRXzpuzXIWQ==" saltValue="+COp+C93ehBOHw2XE+xv5A==" spinCount="100000" sheet="1" objects="1" scenarios="1" selectLockedCells="1"/>
  <mergeCells count="3">
    <mergeCell ref="A1:E1"/>
    <mergeCell ref="A2:E2"/>
    <mergeCell ref="B4:E4"/>
  </mergeCells>
  <conditionalFormatting sqref="A7:A106">
    <cfRule type="cellIs" dxfId="3" priority="1" operator="equal">
      <formula>0</formula>
    </cfRule>
  </conditionalFormatting>
  <conditionalFormatting sqref="D7:D106">
    <cfRule type="cellIs" dxfId="2" priority="2" operator="equal">
      <formula>118</formula>
    </cfRule>
    <cfRule type="cellIs" dxfId="1" priority="3" operator="equal">
      <formula>0</formula>
    </cfRule>
  </conditionalFormatting>
  <dataValidations count="1">
    <dataValidation allowBlank="1" showDropDown="1" showInputMessage="1" showErrorMessage="1" sqref="E7:E106" xr:uid="{00000000-0002-0000-0200-000000000000}"/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/>
  <dimension ref="A1:S64"/>
  <sheetViews>
    <sheetView showGridLines="0" showRowColHeaders="0" zoomScaleNormal="100" workbookViewId="0">
      <selection activeCell="I6" sqref="I6:K6"/>
    </sheetView>
  </sheetViews>
  <sheetFormatPr defaultColWidth="11.42578125" defaultRowHeight="15" x14ac:dyDescent="0.25"/>
  <cols>
    <col min="1" max="1" width="11" customWidth="1"/>
    <col min="2" max="2" width="4.7109375" customWidth="1"/>
    <col min="3" max="4" width="20.7109375" customWidth="1"/>
    <col min="5" max="5" width="5.7109375" customWidth="1"/>
    <col min="6" max="6" width="6.42578125" style="17" customWidth="1"/>
    <col min="7" max="7" width="11" customWidth="1"/>
    <col min="8" max="8" width="4.85546875" customWidth="1"/>
    <col min="9" max="10" width="20.7109375" customWidth="1"/>
    <col min="11" max="11" width="6" customWidth="1"/>
    <col min="12" max="12" width="5.85546875" style="17" customWidth="1"/>
  </cols>
  <sheetData>
    <row r="1" spans="1:19" s="2" customFormat="1" ht="38.1" customHeight="1" x14ac:dyDescent="0.5">
      <c r="A1" s="199" t="str">
        <f>'allg. Daten'!A1</f>
        <v>Hessische Meisterschaft im Einrad Freestyle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7"/>
      <c r="M1"/>
      <c r="N1"/>
      <c r="O1"/>
      <c r="P1"/>
      <c r="Q1"/>
      <c r="R1"/>
      <c r="S1"/>
    </row>
    <row r="2" spans="1:19" s="2" customFormat="1" ht="38.1" customHeight="1" x14ac:dyDescent="0.4">
      <c r="A2" s="200">
        <f>'allg. Daten'!B2</f>
        <v>46200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17"/>
      <c r="M2"/>
      <c r="N2"/>
      <c r="O2"/>
      <c r="P2"/>
      <c r="Q2"/>
      <c r="R2"/>
      <c r="S2"/>
    </row>
    <row r="3" spans="1:19" s="2" customFormat="1" ht="9.9499999999999993" customHeight="1" x14ac:dyDescent="0.4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7"/>
      <c r="M3"/>
      <c r="N3"/>
      <c r="O3"/>
      <c r="P3"/>
      <c r="Q3"/>
      <c r="R3"/>
      <c r="S3"/>
    </row>
    <row r="4" spans="1:19" s="2" customFormat="1" ht="38.1" customHeight="1" x14ac:dyDescent="0.35">
      <c r="A4" s="67" t="s">
        <v>21</v>
      </c>
      <c r="C4" s="181" t="str">
        <f>'allg. Daten'!C6</f>
        <v>Vereinsname</v>
      </c>
      <c r="D4" s="182"/>
      <c r="E4" s="182"/>
      <c r="F4" s="182"/>
      <c r="G4" s="182"/>
      <c r="H4" s="182"/>
      <c r="I4" s="182"/>
      <c r="J4" s="182"/>
      <c r="K4" s="182"/>
      <c r="L4" s="17"/>
      <c r="M4"/>
      <c r="N4"/>
      <c r="O4"/>
      <c r="P4"/>
      <c r="Q4"/>
      <c r="R4"/>
      <c r="S4"/>
    </row>
    <row r="5" spans="1:19" ht="20.100000000000001" customHeight="1" thickBot="1" x14ac:dyDescent="0.3"/>
    <row r="6" spans="1:19" ht="16.5" customHeight="1" thickBot="1" x14ac:dyDescent="0.3">
      <c r="A6" s="194" t="s">
        <v>71</v>
      </c>
      <c r="B6" s="195"/>
      <c r="C6" s="196" t="s">
        <v>72</v>
      </c>
      <c r="D6" s="197"/>
      <c r="E6" s="198"/>
      <c r="G6" s="194" t="s">
        <v>73</v>
      </c>
      <c r="H6" s="195"/>
      <c r="I6" s="196" t="s">
        <v>74</v>
      </c>
      <c r="J6" s="197"/>
      <c r="K6" s="198"/>
    </row>
    <row r="7" spans="1:19" ht="16.5" customHeight="1" thickBot="1" x14ac:dyDescent="0.3">
      <c r="A7" s="133" t="s">
        <v>75</v>
      </c>
      <c r="B7" s="134"/>
      <c r="C7" s="135" t="s">
        <v>23</v>
      </c>
      <c r="D7" s="136" t="s">
        <v>24</v>
      </c>
      <c r="E7" s="136" t="s">
        <v>27</v>
      </c>
      <c r="G7" s="137" t="s">
        <v>75</v>
      </c>
      <c r="H7" s="134"/>
      <c r="I7" s="138" t="s">
        <v>23</v>
      </c>
      <c r="J7" s="139" t="s">
        <v>24</v>
      </c>
      <c r="K7" s="139" t="s">
        <v>27</v>
      </c>
    </row>
    <row r="8" spans="1:19" ht="16.5" customHeight="1" thickBot="1" x14ac:dyDescent="0.3">
      <c r="A8" s="140">
        <v>1</v>
      </c>
      <c r="B8" s="141">
        <f t="array" ref="B8">LARGE((Meldeformular!$AB$9:$AB$108=F8)*Meldeformular!$A$9:$A$108,2)</f>
        <v>0</v>
      </c>
      <c r="C8" s="142" t="str">
        <f>IF(B8&gt;0,VLOOKUP(B8,Meldeformular!$A$9:$AG$108,2),"")</f>
        <v/>
      </c>
      <c r="D8" s="143" t="str">
        <f>IF(B8&gt;0,VLOOKUP(B8,Meldeformular!$A$9:$AG$108,3),"")</f>
        <v/>
      </c>
      <c r="E8" s="143" t="str">
        <f>IF(B8&gt;0,VLOOKUP(B8,Meldeformular!$A$9:$AG$108,6),"")</f>
        <v/>
      </c>
      <c r="F8" s="17">
        <v>1</v>
      </c>
      <c r="G8" s="144">
        <v>1</v>
      </c>
      <c r="H8" s="141">
        <f t="array" ref="H8">LARGE((Meldeformular!$AB$9:$AB$108=L8)*Meldeformular!$A$9:$A$108,2)</f>
        <v>0</v>
      </c>
      <c r="I8" s="142" t="str">
        <f>IF(H8&gt;0,VLOOKUP(H8,Meldeformular!$A$9:$AG$108,2),"")</f>
        <v/>
      </c>
      <c r="J8" s="143" t="str">
        <f>IF(H8&gt;0,VLOOKUP(H8,Meldeformular!$A$9:$AG$108,3),"")</f>
        <v/>
      </c>
      <c r="K8" s="143" t="str">
        <f>IF(H8&gt;0,VLOOKUP(H8,Meldeformular!$A$9:$AG$108,6),"")</f>
        <v/>
      </c>
      <c r="L8" s="17">
        <v>2</v>
      </c>
    </row>
    <row r="9" spans="1:19" ht="16.5" customHeight="1" thickBot="1" x14ac:dyDescent="0.3">
      <c r="A9" s="140">
        <v>2</v>
      </c>
      <c r="B9" s="141">
        <f t="array" ref="B9">LARGE((Meldeformular!$AB$9:$AB$108=F8)*Meldeformular!$A$9:$A$108,1)</f>
        <v>0</v>
      </c>
      <c r="C9" s="142" t="str">
        <f>IF(B9&gt;0,VLOOKUP(B9,Meldeformular!$A$9:$AG$108,2),"")</f>
        <v/>
      </c>
      <c r="D9" s="143" t="str">
        <f>IF(B9&gt;0,VLOOKUP(B9,Meldeformular!$A$9:$AG$108,3),"")</f>
        <v/>
      </c>
      <c r="E9" s="143" t="str">
        <f>IF(B9&gt;0,VLOOKUP(B9,Meldeformular!$A$9:$AG$108,6),"")</f>
        <v/>
      </c>
      <c r="G9" s="144">
        <v>2</v>
      </c>
      <c r="H9" s="141">
        <f t="array" ref="H9">LARGE((Meldeformular!$AB$9:$AB$108=L8)*Meldeformular!$A$9:$A$108,1)</f>
        <v>0</v>
      </c>
      <c r="I9" s="142" t="str">
        <f>IF(H9&gt;0,VLOOKUP(H9,Meldeformular!$A$9:$AG$108,2),"")</f>
        <v/>
      </c>
      <c r="J9" s="143" t="str">
        <f>IF(H9&gt;0,VLOOKUP(H9,Meldeformular!$A$9:$AG$108,3),"")</f>
        <v/>
      </c>
      <c r="K9" s="143" t="str">
        <f>IF(H9&gt;0,VLOOKUP(H9,Meldeformular!$A$9:$AG$108,6),"")</f>
        <v/>
      </c>
    </row>
    <row r="10" spans="1:19" ht="15.75" thickBot="1" x14ac:dyDescent="0.3"/>
    <row r="11" spans="1:19" ht="16.5" customHeight="1" thickBot="1" x14ac:dyDescent="0.3">
      <c r="A11" s="194" t="s">
        <v>76</v>
      </c>
      <c r="B11" s="195"/>
      <c r="C11" s="196" t="s">
        <v>77</v>
      </c>
      <c r="D11" s="197"/>
      <c r="E11" s="198"/>
      <c r="G11" s="194" t="s">
        <v>78</v>
      </c>
      <c r="H11" s="195"/>
      <c r="I11" s="196" t="s">
        <v>79</v>
      </c>
      <c r="J11" s="197"/>
      <c r="K11" s="198"/>
    </row>
    <row r="12" spans="1:19" ht="16.5" customHeight="1" thickBot="1" x14ac:dyDescent="0.3">
      <c r="A12" s="137" t="s">
        <v>75</v>
      </c>
      <c r="B12" s="134"/>
      <c r="C12" s="138" t="s">
        <v>23</v>
      </c>
      <c r="D12" s="139" t="s">
        <v>24</v>
      </c>
      <c r="E12" s="139" t="s">
        <v>27</v>
      </c>
      <c r="G12" s="137" t="s">
        <v>75</v>
      </c>
      <c r="H12" s="134"/>
      <c r="I12" s="138" t="s">
        <v>23</v>
      </c>
      <c r="J12" s="139" t="s">
        <v>24</v>
      </c>
      <c r="K12" s="139" t="s">
        <v>27</v>
      </c>
    </row>
    <row r="13" spans="1:19" ht="16.5" customHeight="1" thickBot="1" x14ac:dyDescent="0.3">
      <c r="A13" s="144">
        <v>1</v>
      </c>
      <c r="B13" s="141">
        <f t="array" ref="B13">LARGE((Meldeformular!$AB$9:$AB$108=F13)*Meldeformular!$A$9:$A$108,2)</f>
        <v>0</v>
      </c>
      <c r="C13" s="142" t="str">
        <f>IF(B13&gt;0,VLOOKUP(B13,Meldeformular!$A$9:$AG$108,2),"")</f>
        <v/>
      </c>
      <c r="D13" s="143" t="str">
        <f>IF(B13&gt;0,VLOOKUP(B13,Meldeformular!$A$9:$AG$108,3),"")</f>
        <v/>
      </c>
      <c r="E13" s="143" t="str">
        <f>IF(B13&gt;0,VLOOKUP(B13,Meldeformular!$A$9:$AG$108,6),"")</f>
        <v/>
      </c>
      <c r="F13" s="17">
        <v>3</v>
      </c>
      <c r="G13" s="144">
        <v>1</v>
      </c>
      <c r="H13" s="141">
        <f t="array" ref="H13">LARGE((Meldeformular!$AB$9:$AB$108=L13)*Meldeformular!$A$9:$A$108,2)</f>
        <v>0</v>
      </c>
      <c r="I13" s="142" t="str">
        <f>IF(H13&gt;0,VLOOKUP(H13,Meldeformular!$A$9:$AG$108,2),"")</f>
        <v/>
      </c>
      <c r="J13" s="143" t="str">
        <f>IF(H13&gt;0,VLOOKUP(H13,Meldeformular!$A$9:$AG$108,3),"")</f>
        <v/>
      </c>
      <c r="K13" s="143" t="str">
        <f>IF(H13&gt;0,VLOOKUP(H13,Meldeformular!$A$9:$AG$108,6),"")</f>
        <v/>
      </c>
      <c r="L13" s="17">
        <v>4</v>
      </c>
    </row>
    <row r="14" spans="1:19" ht="16.5" customHeight="1" thickBot="1" x14ac:dyDescent="0.3">
      <c r="A14" s="144">
        <v>2</v>
      </c>
      <c r="B14" s="141">
        <f t="array" ref="B14">LARGE((Meldeformular!$AB$9:$AB$108=F13)*Meldeformular!$A$9:$A$108,1)</f>
        <v>0</v>
      </c>
      <c r="C14" s="142" t="str">
        <f>IF(B14&gt;0,VLOOKUP(B14,Meldeformular!$A$9:$AG$108,2),"")</f>
        <v/>
      </c>
      <c r="D14" s="143" t="str">
        <f>IF(B14&gt;0,VLOOKUP(B14,Meldeformular!$A$9:$AG$108,3),"")</f>
        <v/>
      </c>
      <c r="E14" s="143" t="str">
        <f>IF(B14&gt;0,VLOOKUP(B14,Meldeformular!$A$9:$AG$108,6),"")</f>
        <v/>
      </c>
      <c r="G14" s="144">
        <v>2</v>
      </c>
      <c r="H14" s="141">
        <f t="array" ref="H14">LARGE((Meldeformular!$AB$9:$AB$108=L13)*Meldeformular!$A$9:$A$108,1)</f>
        <v>0</v>
      </c>
      <c r="I14" s="142" t="str">
        <f>IF(H14&gt;0,VLOOKUP(H14,Meldeformular!$A$9:$AG$108,2),"")</f>
        <v/>
      </c>
      <c r="J14" s="143" t="str">
        <f>IF(H14&gt;0,VLOOKUP(H14,Meldeformular!$A$9:$AG$108,3),"")</f>
        <v/>
      </c>
      <c r="K14" s="143" t="str">
        <f>IF(H14&gt;0,VLOOKUP(H14,Meldeformular!$A$9:$AG$108,6),"")</f>
        <v/>
      </c>
    </row>
    <row r="15" spans="1:19" ht="15.75" thickBot="1" x14ac:dyDescent="0.3"/>
    <row r="16" spans="1:19" ht="16.5" customHeight="1" thickBot="1" x14ac:dyDescent="0.3">
      <c r="A16" s="194" t="s">
        <v>80</v>
      </c>
      <c r="B16" s="195"/>
      <c r="C16" s="196" t="s">
        <v>81</v>
      </c>
      <c r="D16" s="197"/>
      <c r="E16" s="198"/>
      <c r="G16" s="194" t="s">
        <v>82</v>
      </c>
      <c r="H16" s="195"/>
      <c r="I16" s="196" t="s">
        <v>83</v>
      </c>
      <c r="J16" s="197"/>
      <c r="K16" s="198"/>
    </row>
    <row r="17" spans="1:12" ht="16.5" customHeight="1" thickBot="1" x14ac:dyDescent="0.3">
      <c r="A17" s="137" t="s">
        <v>75</v>
      </c>
      <c r="B17" s="134"/>
      <c r="C17" s="138" t="s">
        <v>23</v>
      </c>
      <c r="D17" s="139" t="s">
        <v>24</v>
      </c>
      <c r="E17" s="139" t="s">
        <v>27</v>
      </c>
      <c r="G17" s="137" t="s">
        <v>75</v>
      </c>
      <c r="H17" s="134"/>
      <c r="I17" s="138" t="s">
        <v>23</v>
      </c>
      <c r="J17" s="139" t="s">
        <v>24</v>
      </c>
      <c r="K17" s="139" t="s">
        <v>27</v>
      </c>
    </row>
    <row r="18" spans="1:12" ht="16.5" customHeight="1" thickBot="1" x14ac:dyDescent="0.3">
      <c r="A18" s="144">
        <v>1</v>
      </c>
      <c r="B18" s="141">
        <f t="array" ref="B18">LARGE((Meldeformular!$AB$9:$AB$108=F18)*Meldeformular!$A$9:$A$108,2)</f>
        <v>0</v>
      </c>
      <c r="C18" s="142" t="str">
        <f>IF(B18&gt;0,VLOOKUP(B18,Meldeformular!$A$9:$AG$108,2),"")</f>
        <v/>
      </c>
      <c r="D18" s="143" t="str">
        <f>IF(B18&gt;0,VLOOKUP(B18,Meldeformular!$A$9:$AG$108,3),"")</f>
        <v/>
      </c>
      <c r="E18" s="143" t="str">
        <f>IF(B18&gt;0,VLOOKUP(B18,Meldeformular!$A$9:$AG$108,6),"")</f>
        <v/>
      </c>
      <c r="F18" s="17">
        <v>5</v>
      </c>
      <c r="G18" s="144">
        <v>1</v>
      </c>
      <c r="H18" s="141">
        <f t="array" ref="H18">LARGE((Meldeformular!$AB$9:$AB$108=L18)*Meldeformular!$A$9:$A$108,2)</f>
        <v>0</v>
      </c>
      <c r="I18" s="142" t="str">
        <f>IF(H18&gt;0,VLOOKUP(H18,Meldeformular!$A$9:$AG$108,2),"")</f>
        <v/>
      </c>
      <c r="J18" s="143" t="str">
        <f>IF(H18&gt;0,VLOOKUP(H18,Meldeformular!$A$9:$AG$108,3),"")</f>
        <v/>
      </c>
      <c r="K18" s="143" t="str">
        <f>IF(H18&gt;0,VLOOKUP(H18,Meldeformular!$A$9:$AG$108,6),"")</f>
        <v/>
      </c>
      <c r="L18" s="17">
        <v>6</v>
      </c>
    </row>
    <row r="19" spans="1:12" ht="16.5" customHeight="1" thickBot="1" x14ac:dyDescent="0.3">
      <c r="A19" s="144">
        <v>2</v>
      </c>
      <c r="B19" s="141">
        <f t="array" ref="B19">LARGE((Meldeformular!$AB$9:$AB$108=F18)*Meldeformular!$A$9:$A$108,1)</f>
        <v>0</v>
      </c>
      <c r="C19" s="142" t="str">
        <f>IF(B19&gt;0,VLOOKUP(B19,Meldeformular!$A$9:$AG$108,2),"")</f>
        <v/>
      </c>
      <c r="D19" s="143" t="str">
        <f>IF(B19&gt;0,VLOOKUP(B19,Meldeformular!$A$9:$AG$108,3),"")</f>
        <v/>
      </c>
      <c r="E19" s="143" t="str">
        <f>IF(B19&gt;0,VLOOKUP(B19,Meldeformular!$A$9:$AG$108,6),"")</f>
        <v/>
      </c>
      <c r="G19" s="144">
        <v>2</v>
      </c>
      <c r="H19" s="141">
        <f t="array" ref="H19">LARGE((Meldeformular!$AB$9:$AB$108=L18)*Meldeformular!$A$9:$A$108,1)</f>
        <v>0</v>
      </c>
      <c r="I19" s="142" t="str">
        <f>IF(H19&gt;0,VLOOKUP(H19,Meldeformular!$A$9:$AG$108,2),"")</f>
        <v/>
      </c>
      <c r="J19" s="143" t="str">
        <f>IF(H19&gt;0,VLOOKUP(H19,Meldeformular!$A$9:$AG$108,3),"")</f>
        <v/>
      </c>
      <c r="K19" s="143" t="str">
        <f>IF(H19&gt;0,VLOOKUP(H19,Meldeformular!$A$9:$AG$108,6),"")</f>
        <v/>
      </c>
    </row>
    <row r="20" spans="1:12" ht="15.75" thickBot="1" x14ac:dyDescent="0.3"/>
    <row r="21" spans="1:12" ht="16.5" customHeight="1" thickBot="1" x14ac:dyDescent="0.3">
      <c r="A21" s="194" t="s">
        <v>84</v>
      </c>
      <c r="B21" s="195"/>
      <c r="C21" s="196" t="s">
        <v>85</v>
      </c>
      <c r="D21" s="197"/>
      <c r="E21" s="198"/>
      <c r="G21" s="194" t="s">
        <v>86</v>
      </c>
      <c r="H21" s="195"/>
      <c r="I21" s="196" t="s">
        <v>87</v>
      </c>
      <c r="J21" s="197"/>
      <c r="K21" s="198"/>
    </row>
    <row r="22" spans="1:12" ht="16.5" customHeight="1" thickBot="1" x14ac:dyDescent="0.3">
      <c r="A22" s="137" t="s">
        <v>75</v>
      </c>
      <c r="B22" s="134"/>
      <c r="C22" s="138" t="s">
        <v>23</v>
      </c>
      <c r="D22" s="139" t="s">
        <v>24</v>
      </c>
      <c r="E22" s="139" t="s">
        <v>27</v>
      </c>
      <c r="G22" s="137" t="s">
        <v>75</v>
      </c>
      <c r="H22" s="134"/>
      <c r="I22" s="138" t="s">
        <v>23</v>
      </c>
      <c r="J22" s="139" t="s">
        <v>24</v>
      </c>
      <c r="K22" s="139" t="s">
        <v>27</v>
      </c>
    </row>
    <row r="23" spans="1:12" ht="16.5" customHeight="1" thickBot="1" x14ac:dyDescent="0.3">
      <c r="A23" s="144">
        <v>1</v>
      </c>
      <c r="B23" s="141">
        <f t="array" ref="B23">LARGE((Meldeformular!$AB$9:$AB$108=F23)*Meldeformular!$A$9:$A$108,2)</f>
        <v>0</v>
      </c>
      <c r="C23" s="142" t="str">
        <f>IF(B23&gt;0,VLOOKUP(B23,Meldeformular!$A$9:$AG$108,2),"")</f>
        <v/>
      </c>
      <c r="D23" s="143" t="str">
        <f>IF(B23&gt;0,VLOOKUP(B23,Meldeformular!$A$9:$AG$108,3),"")</f>
        <v/>
      </c>
      <c r="E23" s="143" t="str">
        <f>IF(B23&gt;0,VLOOKUP(B23,Meldeformular!$A$9:$AG$108,6),"")</f>
        <v/>
      </c>
      <c r="F23" s="17">
        <v>7</v>
      </c>
      <c r="G23" s="144">
        <v>1</v>
      </c>
      <c r="H23" s="141">
        <f t="array" ref="H23">LARGE((Meldeformular!$AB$9:$AB$108=L23)*Meldeformular!$A$9:$A$108,2)</f>
        <v>0</v>
      </c>
      <c r="I23" s="142" t="str">
        <f>IF(H23&gt;0,VLOOKUP(H23,Meldeformular!$A$9:$AG$108,2),"")</f>
        <v/>
      </c>
      <c r="J23" s="143" t="str">
        <f>IF(H23&gt;0,VLOOKUP(H23,Meldeformular!$A$9:$AG$108,3),"")</f>
        <v/>
      </c>
      <c r="K23" s="143" t="str">
        <f>IF(H23&gt;0,VLOOKUP(H23,Meldeformular!$A$9:$AG$108,6),"")</f>
        <v/>
      </c>
      <c r="L23" s="17">
        <v>8</v>
      </c>
    </row>
    <row r="24" spans="1:12" ht="16.5" customHeight="1" thickBot="1" x14ac:dyDescent="0.3">
      <c r="A24" s="144">
        <v>2</v>
      </c>
      <c r="B24" s="141">
        <f t="array" ref="B24">LARGE((Meldeformular!$AB$9:$AB$108=F23)*Meldeformular!$A$9:$A$108,1)</f>
        <v>0</v>
      </c>
      <c r="C24" s="142" t="str">
        <f>IF(B24&gt;0,VLOOKUP(B24,Meldeformular!$A$9:$AG$108,2),"")</f>
        <v/>
      </c>
      <c r="D24" s="143" t="str">
        <f>IF(B24&gt;0,VLOOKUP(B24,Meldeformular!$A$9:$AG$108,3),"")</f>
        <v/>
      </c>
      <c r="E24" s="143" t="str">
        <f>IF(B24&gt;0,VLOOKUP(B24,Meldeformular!$A$9:$AG$108,6),"")</f>
        <v/>
      </c>
      <c r="G24" s="144">
        <v>2</v>
      </c>
      <c r="H24" s="141">
        <f t="array" ref="H24">LARGE((Meldeformular!$AB$9:$AB$108=L23)*Meldeformular!$A$9:$A$108,1)</f>
        <v>0</v>
      </c>
      <c r="I24" s="142" t="str">
        <f>IF(H24&gt;0,VLOOKUP(H24,Meldeformular!$A$9:$AG$108,2),"")</f>
        <v/>
      </c>
      <c r="J24" s="143" t="str">
        <f>IF(H24&gt;0,VLOOKUP(H24,Meldeformular!$A$9:$AG$108,3),"")</f>
        <v/>
      </c>
      <c r="K24" s="143" t="str">
        <f>IF(H24&gt;0,VLOOKUP(H24,Meldeformular!$A$9:$AG$108,6),"")</f>
        <v/>
      </c>
    </row>
    <row r="25" spans="1:12" ht="15.75" thickBot="1" x14ac:dyDescent="0.3"/>
    <row r="26" spans="1:12" ht="16.5" customHeight="1" thickBot="1" x14ac:dyDescent="0.3">
      <c r="A26" s="194" t="s">
        <v>88</v>
      </c>
      <c r="B26" s="195"/>
      <c r="C26" s="196" t="s">
        <v>89</v>
      </c>
      <c r="D26" s="197"/>
      <c r="E26" s="198"/>
      <c r="G26" s="194" t="s">
        <v>90</v>
      </c>
      <c r="H26" s="195"/>
      <c r="I26" s="196" t="s">
        <v>91</v>
      </c>
      <c r="J26" s="197"/>
      <c r="K26" s="198"/>
    </row>
    <row r="27" spans="1:12" ht="16.5" customHeight="1" thickBot="1" x14ac:dyDescent="0.3">
      <c r="A27" s="137" t="s">
        <v>75</v>
      </c>
      <c r="B27" s="134"/>
      <c r="C27" s="138" t="s">
        <v>23</v>
      </c>
      <c r="D27" s="139" t="s">
        <v>24</v>
      </c>
      <c r="E27" s="139" t="s">
        <v>27</v>
      </c>
      <c r="G27" s="137" t="s">
        <v>75</v>
      </c>
      <c r="H27" s="134"/>
      <c r="I27" s="138" t="s">
        <v>23</v>
      </c>
      <c r="J27" s="139" t="s">
        <v>24</v>
      </c>
      <c r="K27" s="139" t="s">
        <v>27</v>
      </c>
    </row>
    <row r="28" spans="1:12" ht="16.5" customHeight="1" thickBot="1" x14ac:dyDescent="0.3">
      <c r="A28" s="144">
        <v>1</v>
      </c>
      <c r="B28" s="141">
        <f t="array" ref="B28">LARGE((Meldeformular!$AB$9:$AB$108=F28)*Meldeformular!$A$9:$A$108,2)</f>
        <v>0</v>
      </c>
      <c r="C28" s="142" t="str">
        <f>IF(B28&gt;0,VLOOKUP(B28,Meldeformular!$A$9:$AG$108,2),"")</f>
        <v/>
      </c>
      <c r="D28" s="143" t="str">
        <f>IF(B28&gt;0,VLOOKUP(B28,Meldeformular!$A$9:$AG$108,3),"")</f>
        <v/>
      </c>
      <c r="E28" s="143" t="str">
        <f>IF(B28&gt;0,VLOOKUP(B28,Meldeformular!$A$9:$AG$108,6),"")</f>
        <v/>
      </c>
      <c r="F28" s="17">
        <v>9</v>
      </c>
      <c r="G28" s="144">
        <v>1</v>
      </c>
      <c r="H28" s="141">
        <f t="array" ref="H28">LARGE((Meldeformular!$AB$9:$AB$108=L28)*Meldeformular!$A$9:$A$108,2)</f>
        <v>0</v>
      </c>
      <c r="I28" s="142" t="str">
        <f>IF(H28&gt;0,VLOOKUP(H28,Meldeformular!$A$9:$AG$108,2),"")</f>
        <v/>
      </c>
      <c r="J28" s="143" t="str">
        <f>IF(H28&gt;0,VLOOKUP(H28,Meldeformular!$A$9:$AG$108,3),"")</f>
        <v/>
      </c>
      <c r="K28" s="143" t="str">
        <f>IF(H28&gt;0,VLOOKUP(H28,Meldeformular!$A$9:$AG$108,6),"")</f>
        <v/>
      </c>
      <c r="L28" s="17">
        <v>10</v>
      </c>
    </row>
    <row r="29" spans="1:12" ht="16.5" customHeight="1" thickBot="1" x14ac:dyDescent="0.3">
      <c r="A29" s="144">
        <v>2</v>
      </c>
      <c r="B29" s="141">
        <f t="array" ref="B29">LARGE((Meldeformular!$AB$9:$AB$108=F28)*Meldeformular!$A$9:$A$108,1)</f>
        <v>0</v>
      </c>
      <c r="C29" s="142" t="str">
        <f>IF(B29&gt;0,VLOOKUP(B29,Meldeformular!$A$9:$AG$108,2),"")</f>
        <v/>
      </c>
      <c r="D29" s="143" t="str">
        <f>IF(B29&gt;0,VLOOKUP(B29,Meldeformular!$A$9:$AG$108,3),"")</f>
        <v/>
      </c>
      <c r="E29" s="143" t="str">
        <f>IF(B29&gt;0,VLOOKUP(B29,Meldeformular!$A$9:$AG$108,6),"")</f>
        <v/>
      </c>
      <c r="G29" s="144">
        <v>2</v>
      </c>
      <c r="H29" s="141">
        <f t="array" ref="H29">LARGE((Meldeformular!$AB$9:$AB$108=L28)*Meldeformular!$A$9:$A$108,1)</f>
        <v>0</v>
      </c>
      <c r="I29" s="142" t="str">
        <f>IF(H29&gt;0,VLOOKUP(H29,Meldeformular!$A$9:$AG$108,2),"")</f>
        <v/>
      </c>
      <c r="J29" s="143" t="str">
        <f>IF(H29&gt;0,VLOOKUP(H29,Meldeformular!$A$9:$AG$108,3),"")</f>
        <v/>
      </c>
      <c r="K29" s="143" t="str">
        <f>IF(H29&gt;0,VLOOKUP(H29,Meldeformular!$A$9:$AG$108,6),"")</f>
        <v/>
      </c>
    </row>
    <row r="30" spans="1:12" ht="15.75" thickBot="1" x14ac:dyDescent="0.3"/>
    <row r="31" spans="1:12" ht="16.5" customHeight="1" thickBot="1" x14ac:dyDescent="0.3">
      <c r="A31" s="194" t="s">
        <v>92</v>
      </c>
      <c r="B31" s="195"/>
      <c r="C31" s="196" t="s">
        <v>93</v>
      </c>
      <c r="D31" s="197"/>
      <c r="E31" s="198"/>
      <c r="G31" s="194" t="s">
        <v>94</v>
      </c>
      <c r="H31" s="195"/>
      <c r="I31" s="196" t="s">
        <v>95</v>
      </c>
      <c r="J31" s="197"/>
      <c r="K31" s="198"/>
    </row>
    <row r="32" spans="1:12" ht="16.5" customHeight="1" thickBot="1" x14ac:dyDescent="0.3">
      <c r="A32" s="137" t="s">
        <v>75</v>
      </c>
      <c r="B32" s="134"/>
      <c r="C32" s="138" t="s">
        <v>23</v>
      </c>
      <c r="D32" s="139" t="s">
        <v>24</v>
      </c>
      <c r="E32" s="139" t="s">
        <v>27</v>
      </c>
      <c r="G32" s="137" t="s">
        <v>75</v>
      </c>
      <c r="H32" s="134"/>
      <c r="I32" s="138" t="s">
        <v>23</v>
      </c>
      <c r="J32" s="139" t="s">
        <v>24</v>
      </c>
      <c r="K32" s="139" t="s">
        <v>27</v>
      </c>
    </row>
    <row r="33" spans="1:12" ht="16.5" customHeight="1" thickBot="1" x14ac:dyDescent="0.3">
      <c r="A33" s="144">
        <v>1</v>
      </c>
      <c r="B33" s="141">
        <f t="array" ref="B33">LARGE((Meldeformular!$AB$9:$AB$108=F33)*Meldeformular!$A$9:$A$108,2)</f>
        <v>0</v>
      </c>
      <c r="C33" s="142" t="str">
        <f>IF(B33&gt;0,VLOOKUP(B33,Meldeformular!$A$9:$AG$108,2),"")</f>
        <v/>
      </c>
      <c r="D33" s="143" t="str">
        <f>IF(B33&gt;0,VLOOKUP(B33,Meldeformular!$A$9:$AG$108,3),"")</f>
        <v/>
      </c>
      <c r="E33" s="143" t="str">
        <f>IF(B33&gt;0,VLOOKUP(B33,Meldeformular!$A$9:$AG$108,6),"")</f>
        <v/>
      </c>
      <c r="F33" s="17">
        <v>11</v>
      </c>
      <c r="G33" s="144">
        <v>1</v>
      </c>
      <c r="H33" s="141">
        <f t="array" ref="H33">LARGE((Meldeformular!$AB$9:$AB$108=L33)*Meldeformular!$A$9:$A$108,2)</f>
        <v>0</v>
      </c>
      <c r="I33" s="142" t="str">
        <f>IF(H33&gt;0,VLOOKUP(H33,Meldeformular!$A$9:$AG$108,2),"")</f>
        <v/>
      </c>
      <c r="J33" s="143" t="str">
        <f>IF(H33&gt;0,VLOOKUP(H33,Meldeformular!$A$9:$AG$108,3),"")</f>
        <v/>
      </c>
      <c r="K33" s="143" t="str">
        <f>IF(H33&gt;0,VLOOKUP(H33,Meldeformular!$A$9:$AG$108,6),"")</f>
        <v/>
      </c>
      <c r="L33" s="17">
        <v>12</v>
      </c>
    </row>
    <row r="34" spans="1:12" ht="16.5" customHeight="1" thickBot="1" x14ac:dyDescent="0.3">
      <c r="A34" s="144">
        <v>2</v>
      </c>
      <c r="B34" s="141">
        <f t="array" ref="B34">LARGE((Meldeformular!$AB$9:$AB$108=F33)*Meldeformular!$A$9:$A$108,1)</f>
        <v>0</v>
      </c>
      <c r="C34" s="142" t="str">
        <f>IF(B34&gt;0,VLOOKUP(B34,Meldeformular!$A$9:$AG$108,2),"")</f>
        <v/>
      </c>
      <c r="D34" s="143" t="str">
        <f>IF(B34&gt;0,VLOOKUP(B34,Meldeformular!$A$9:$AG$108,3),"")</f>
        <v/>
      </c>
      <c r="E34" s="143" t="str">
        <f>IF(B34&gt;0,VLOOKUP(B34,Meldeformular!$A$9:$AG$108,6),"")</f>
        <v/>
      </c>
      <c r="G34" s="144">
        <v>2</v>
      </c>
      <c r="H34" s="141">
        <f t="array" ref="H34">LARGE((Meldeformular!$AB$9:$AB$108=L33)*Meldeformular!$A$9:$A$108,1)</f>
        <v>0</v>
      </c>
      <c r="I34" s="142" t="str">
        <f>IF(H34&gt;0,VLOOKUP(H34,Meldeformular!$A$9:$AG$108,2),"")</f>
        <v/>
      </c>
      <c r="J34" s="143" t="str">
        <f>IF(H34&gt;0,VLOOKUP(H34,Meldeformular!$A$9:$AG$108,3),"")</f>
        <v/>
      </c>
      <c r="K34" s="143" t="str">
        <f>IF(H34&gt;0,VLOOKUP(H34,Meldeformular!$A$9:$AG$108,6),"")</f>
        <v/>
      </c>
    </row>
    <row r="35" spans="1:12" ht="15.75" thickBot="1" x14ac:dyDescent="0.3"/>
    <row r="36" spans="1:12" ht="16.5" thickBot="1" x14ac:dyDescent="0.3">
      <c r="A36" s="194" t="s">
        <v>96</v>
      </c>
      <c r="B36" s="195"/>
      <c r="C36" s="196" t="s">
        <v>97</v>
      </c>
      <c r="D36" s="197"/>
      <c r="E36" s="198"/>
      <c r="G36" s="194" t="s">
        <v>98</v>
      </c>
      <c r="H36" s="195"/>
      <c r="I36" s="196" t="s">
        <v>99</v>
      </c>
      <c r="J36" s="197"/>
      <c r="K36" s="198"/>
    </row>
    <row r="37" spans="1:12" ht="15.75" thickBot="1" x14ac:dyDescent="0.3">
      <c r="A37" s="137" t="s">
        <v>75</v>
      </c>
      <c r="B37" s="134"/>
      <c r="C37" s="138" t="s">
        <v>23</v>
      </c>
      <c r="D37" s="139" t="s">
        <v>24</v>
      </c>
      <c r="E37" s="139" t="s">
        <v>27</v>
      </c>
      <c r="G37" s="137" t="s">
        <v>75</v>
      </c>
      <c r="H37" s="134"/>
      <c r="I37" s="138" t="s">
        <v>23</v>
      </c>
      <c r="J37" s="139" t="s">
        <v>24</v>
      </c>
      <c r="K37" s="139" t="s">
        <v>27</v>
      </c>
    </row>
    <row r="38" spans="1:12" ht="15.75" thickBot="1" x14ac:dyDescent="0.3">
      <c r="A38" s="144">
        <v>1</v>
      </c>
      <c r="B38" s="141">
        <f t="array" ref="B38">LARGE((Meldeformular!$AB$9:$AB$108=F38)*Meldeformular!$A$9:$A$108,2)</f>
        <v>0</v>
      </c>
      <c r="C38" s="142" t="str">
        <f>IF(B38&gt;0,VLOOKUP(B38,Meldeformular!$A$9:$AG$108,2),"")</f>
        <v/>
      </c>
      <c r="D38" s="143" t="str">
        <f>IF(B38&gt;0,VLOOKUP(B38,Meldeformular!$A$9:$AG$108,3),"")</f>
        <v/>
      </c>
      <c r="E38" s="143" t="str">
        <f>IF(B38&gt;0,VLOOKUP(B38,Meldeformular!$A$9:$AG$108,6),"")</f>
        <v/>
      </c>
      <c r="F38" s="17">
        <v>13</v>
      </c>
      <c r="G38" s="144">
        <v>1</v>
      </c>
      <c r="H38" s="141">
        <f t="array" ref="H38">LARGE((Meldeformular!$AB$9:$AB$108=L38)*Meldeformular!$A$9:$A$108,2)</f>
        <v>0</v>
      </c>
      <c r="I38" s="142" t="str">
        <f>IF(H38&gt;0,VLOOKUP(H38,Meldeformular!$A$9:$AG$108,2),"")</f>
        <v/>
      </c>
      <c r="J38" s="143" t="str">
        <f>IF(H38&gt;0,VLOOKUP(H38,Meldeformular!$A$9:$AG$108,3),"")</f>
        <v/>
      </c>
      <c r="K38" s="143" t="str">
        <f>IF(H38&gt;0,VLOOKUP(H38,Meldeformular!$A$9:$AG$108,6),"")</f>
        <v/>
      </c>
      <c r="L38" s="17">
        <v>14</v>
      </c>
    </row>
    <row r="39" spans="1:12" ht="15.75" thickBot="1" x14ac:dyDescent="0.3">
      <c r="A39" s="144">
        <v>2</v>
      </c>
      <c r="B39" s="141">
        <f t="array" ref="B39">LARGE((Meldeformular!$AB$9:$AB$108=F38)*Meldeformular!$A$9:$A$108,1)</f>
        <v>0</v>
      </c>
      <c r="C39" s="142" t="str">
        <f>IF(B39&gt;0,VLOOKUP(B39,Meldeformular!$A$9:$AG$108,2),"")</f>
        <v/>
      </c>
      <c r="D39" s="143" t="str">
        <f>IF(B39&gt;0,VLOOKUP(B39,Meldeformular!$A$9:$AG$108,3),"")</f>
        <v/>
      </c>
      <c r="E39" s="143" t="str">
        <f>IF(B39&gt;0,VLOOKUP(B39,Meldeformular!$A$9:$AG$108,6),"")</f>
        <v/>
      </c>
      <c r="G39" s="144">
        <v>2</v>
      </c>
      <c r="H39" s="141">
        <f t="array" ref="H39">LARGE((Meldeformular!$AB$9:$AB$108=L38)*Meldeformular!$A$9:$A$108,1)</f>
        <v>0</v>
      </c>
      <c r="I39" s="142" t="str">
        <f>IF(H39&gt;0,VLOOKUP(H39,Meldeformular!$A$9:$AG$108,2),"")</f>
        <v/>
      </c>
      <c r="J39" s="143" t="str">
        <f>IF(H39&gt;0,VLOOKUP(H39,Meldeformular!$A$9:$AG$108,3),"")</f>
        <v/>
      </c>
      <c r="K39" s="143" t="str">
        <f>IF(H39&gt;0,VLOOKUP(H39,Meldeformular!$A$9:$AG$108,6),"")</f>
        <v/>
      </c>
    </row>
    <row r="40" spans="1:12" ht="15.75" thickBot="1" x14ac:dyDescent="0.3"/>
    <row r="41" spans="1:12" ht="16.5" thickBot="1" x14ac:dyDescent="0.3">
      <c r="A41" s="194" t="s">
        <v>100</v>
      </c>
      <c r="B41" s="195"/>
      <c r="C41" s="196" t="s">
        <v>101</v>
      </c>
      <c r="D41" s="197"/>
      <c r="E41" s="198"/>
      <c r="G41" s="194" t="s">
        <v>102</v>
      </c>
      <c r="H41" s="195"/>
      <c r="I41" s="196" t="s">
        <v>103</v>
      </c>
      <c r="J41" s="197"/>
      <c r="K41" s="198"/>
    </row>
    <row r="42" spans="1:12" ht="15.75" thickBot="1" x14ac:dyDescent="0.3">
      <c r="A42" s="137" t="s">
        <v>75</v>
      </c>
      <c r="B42" s="134"/>
      <c r="C42" s="138" t="s">
        <v>23</v>
      </c>
      <c r="D42" s="139" t="s">
        <v>24</v>
      </c>
      <c r="E42" s="139" t="s">
        <v>27</v>
      </c>
      <c r="G42" s="137" t="s">
        <v>75</v>
      </c>
      <c r="H42" s="134"/>
      <c r="I42" s="138" t="s">
        <v>23</v>
      </c>
      <c r="J42" s="139" t="s">
        <v>24</v>
      </c>
      <c r="K42" s="139" t="s">
        <v>27</v>
      </c>
    </row>
    <row r="43" spans="1:12" ht="15.75" thickBot="1" x14ac:dyDescent="0.3">
      <c r="A43" s="144">
        <v>1</v>
      </c>
      <c r="B43" s="141">
        <f t="array" ref="B43">LARGE((Meldeformular!$AB$9:$AB$108=F43)*Meldeformular!$A$9:$A$108,2)</f>
        <v>0</v>
      </c>
      <c r="C43" s="142" t="str">
        <f>IF(B43&gt;0,VLOOKUP(B43,Meldeformular!$A$9:$AG$108,2),"")</f>
        <v/>
      </c>
      <c r="D43" s="143" t="str">
        <f>IF(B43&gt;0,VLOOKUP(B43,Meldeformular!$A$9:$AG$108,3),"")</f>
        <v/>
      </c>
      <c r="E43" s="143" t="str">
        <f>IF(B43&gt;0,VLOOKUP(B43,Meldeformular!$A$9:$AG$108,6),"")</f>
        <v/>
      </c>
      <c r="F43" s="17">
        <v>15</v>
      </c>
      <c r="G43" s="144">
        <v>1</v>
      </c>
      <c r="H43" s="141">
        <f t="array" ref="H43">LARGE((Meldeformular!$AB$9:$AB$108=L43)*Meldeformular!$A$9:$A$108,2)</f>
        <v>0</v>
      </c>
      <c r="I43" s="142" t="str">
        <f>IF(H43&gt;0,VLOOKUP(H43,Meldeformular!$A$9:$AG$108,2),"")</f>
        <v/>
      </c>
      <c r="J43" s="143" t="str">
        <f>IF(H43&gt;0,VLOOKUP(H43,Meldeformular!$A$9:$AG$108,3),"")</f>
        <v/>
      </c>
      <c r="K43" s="143" t="str">
        <f>IF(H43&gt;0,VLOOKUP(H43,Meldeformular!$A$9:$AG$108,6),"")</f>
        <v/>
      </c>
      <c r="L43" s="17">
        <v>16</v>
      </c>
    </row>
    <row r="44" spans="1:12" ht="15.75" thickBot="1" x14ac:dyDescent="0.3">
      <c r="A44" s="144">
        <v>2</v>
      </c>
      <c r="B44" s="141">
        <f t="array" ref="B44">LARGE((Meldeformular!$AB$9:$AB$108=F43)*Meldeformular!$A$9:$A$108,1)</f>
        <v>0</v>
      </c>
      <c r="C44" s="142" t="str">
        <f>IF(B44&gt;0,VLOOKUP(B44,Meldeformular!$A$9:$AG$108,2),"")</f>
        <v/>
      </c>
      <c r="D44" s="143" t="str">
        <f>IF(B44&gt;0,VLOOKUP(B44,Meldeformular!$A$9:$AG$108,3),"")</f>
        <v/>
      </c>
      <c r="E44" s="143" t="str">
        <f>IF(B44&gt;0,VLOOKUP(B44,Meldeformular!$A$9:$AG$108,6),"")</f>
        <v/>
      </c>
      <c r="G44" s="144">
        <v>2</v>
      </c>
      <c r="H44" s="141">
        <f t="array" ref="H44">LARGE((Meldeformular!$AB$9:$AB$108=L43)*Meldeformular!$A$9:$A$108,1)</f>
        <v>0</v>
      </c>
      <c r="I44" s="142" t="str">
        <f>IF(H44&gt;0,VLOOKUP(H44,Meldeformular!$A$9:$AG$108,2),"")</f>
        <v/>
      </c>
      <c r="J44" s="143" t="str">
        <f>IF(H44&gt;0,VLOOKUP(H44,Meldeformular!$A$9:$AG$108,3),"")</f>
        <v/>
      </c>
      <c r="K44" s="143" t="str">
        <f>IF(H44&gt;0,VLOOKUP(H44,Meldeformular!$A$9:$AG$108,6),"")</f>
        <v/>
      </c>
    </row>
    <row r="45" spans="1:12" ht="15.75" thickBot="1" x14ac:dyDescent="0.3"/>
    <row r="46" spans="1:12" ht="16.5" thickBot="1" x14ac:dyDescent="0.3">
      <c r="A46" s="194" t="s">
        <v>104</v>
      </c>
      <c r="B46" s="195"/>
      <c r="C46" s="196" t="s">
        <v>105</v>
      </c>
      <c r="D46" s="197"/>
      <c r="E46" s="198"/>
      <c r="G46" s="194" t="s">
        <v>106</v>
      </c>
      <c r="H46" s="195"/>
      <c r="I46" s="196" t="s">
        <v>107</v>
      </c>
      <c r="J46" s="197"/>
      <c r="K46" s="198"/>
    </row>
    <row r="47" spans="1:12" ht="15.75" thickBot="1" x14ac:dyDescent="0.3">
      <c r="A47" s="137" t="s">
        <v>75</v>
      </c>
      <c r="B47" s="134"/>
      <c r="C47" s="138" t="s">
        <v>23</v>
      </c>
      <c r="D47" s="139" t="s">
        <v>24</v>
      </c>
      <c r="E47" s="139" t="s">
        <v>27</v>
      </c>
      <c r="G47" s="137" t="s">
        <v>75</v>
      </c>
      <c r="H47" s="134"/>
      <c r="I47" s="138" t="s">
        <v>23</v>
      </c>
      <c r="J47" s="139" t="s">
        <v>24</v>
      </c>
      <c r="K47" s="139" t="s">
        <v>27</v>
      </c>
    </row>
    <row r="48" spans="1:12" ht="15.75" thickBot="1" x14ac:dyDescent="0.3">
      <c r="A48" s="144">
        <v>1</v>
      </c>
      <c r="B48" s="141">
        <f t="array" ref="B48">LARGE((Meldeformular!$AB$9:$AB$108=F48)*Meldeformular!$A$9:$A$108,2)</f>
        <v>0</v>
      </c>
      <c r="C48" s="142" t="str">
        <f>IF(B48&gt;0,VLOOKUP(B48,Meldeformular!$A$9:$AG$108,2),"")</f>
        <v/>
      </c>
      <c r="D48" s="143" t="str">
        <f>IF(B48&gt;0,VLOOKUP(B48,Meldeformular!$A$9:$AG$108,3),"")</f>
        <v/>
      </c>
      <c r="E48" s="143" t="str">
        <f>IF(B48&gt;0,VLOOKUP(B48,Meldeformular!$A$9:$AG$108,6),"")</f>
        <v/>
      </c>
      <c r="F48" s="17">
        <v>17</v>
      </c>
      <c r="G48" s="144">
        <v>1</v>
      </c>
      <c r="H48" s="141">
        <f t="array" ref="H48">LARGE((Meldeformular!$AB$9:$AB$108=L48)*Meldeformular!$A$9:$A$108,2)</f>
        <v>0</v>
      </c>
      <c r="I48" s="142" t="str">
        <f>IF(H48&gt;0,VLOOKUP(H48,Meldeformular!$A$9:$AG$108,2),"")</f>
        <v/>
      </c>
      <c r="J48" s="143" t="str">
        <f>IF(H48&gt;0,VLOOKUP(H48,Meldeformular!$A$9:$AG$108,3),"")</f>
        <v/>
      </c>
      <c r="K48" s="143" t="str">
        <f>IF(H48&gt;0,VLOOKUP(H48,Meldeformular!$A$9:$AG$108,6),"")</f>
        <v/>
      </c>
      <c r="L48" s="17">
        <v>18</v>
      </c>
    </row>
    <row r="49" spans="1:12" ht="15.75" thickBot="1" x14ac:dyDescent="0.3">
      <c r="A49" s="145">
        <v>2</v>
      </c>
      <c r="B49" s="146">
        <f t="array" ref="B49">LARGE((Meldeformular!$AB$9:$AB$108=F48)*Meldeformular!$A$9:$A$108,1)</f>
        <v>0</v>
      </c>
      <c r="C49" s="142" t="str">
        <f>IF(B49&gt;0,VLOOKUP(B49,Meldeformular!$A$9:$AG$108,2),"")</f>
        <v/>
      </c>
      <c r="D49" s="143" t="str">
        <f>IF(B49&gt;0,VLOOKUP(B49,Meldeformular!$A$9:$AG$108,3),"")</f>
        <v/>
      </c>
      <c r="E49" s="143" t="str">
        <f>IF(B49&gt;0,VLOOKUP(B49,Meldeformular!$A$9:$AG$108,6),"")</f>
        <v/>
      </c>
      <c r="G49" s="144">
        <v>2</v>
      </c>
      <c r="H49" s="141">
        <f t="array" ref="H49">LARGE((Meldeformular!$AB$9:$AB$108=L48)*Meldeformular!$A$9:$A$108,1)</f>
        <v>0</v>
      </c>
      <c r="I49" s="142" t="str">
        <f>IF(H49&gt;0,VLOOKUP(H49,Meldeformular!$A$9:$AG$108,2),"")</f>
        <v/>
      </c>
      <c r="J49" s="143" t="str">
        <f>IF(H49&gt;0,VLOOKUP(H49,Meldeformular!$A$9:$AG$108,3),"")</f>
        <v/>
      </c>
      <c r="K49" s="143" t="str">
        <f>IF(H49&gt;0,VLOOKUP(H49,Meldeformular!$A$9:$AG$108,6),"")</f>
        <v/>
      </c>
    </row>
    <row r="50" spans="1:12" ht="15.75" thickBot="1" x14ac:dyDescent="0.3"/>
    <row r="51" spans="1:12" ht="16.5" thickBot="1" x14ac:dyDescent="0.3">
      <c r="A51" s="194" t="s">
        <v>108</v>
      </c>
      <c r="B51" s="195"/>
      <c r="C51" s="196" t="s">
        <v>109</v>
      </c>
      <c r="D51" s="197"/>
      <c r="E51" s="198"/>
      <c r="G51" s="194" t="s">
        <v>110</v>
      </c>
      <c r="H51" s="195"/>
      <c r="I51" s="196" t="s">
        <v>111</v>
      </c>
      <c r="J51" s="197"/>
      <c r="K51" s="198"/>
    </row>
    <row r="52" spans="1:12" ht="15.75" thickBot="1" x14ac:dyDescent="0.3">
      <c r="A52" s="137" t="s">
        <v>75</v>
      </c>
      <c r="B52" s="134"/>
      <c r="C52" s="138" t="s">
        <v>23</v>
      </c>
      <c r="D52" s="139" t="s">
        <v>24</v>
      </c>
      <c r="E52" s="139" t="s">
        <v>27</v>
      </c>
      <c r="G52" s="137" t="s">
        <v>75</v>
      </c>
      <c r="H52" s="134"/>
      <c r="I52" s="138" t="s">
        <v>23</v>
      </c>
      <c r="J52" s="139" t="s">
        <v>24</v>
      </c>
      <c r="K52" s="139" t="s">
        <v>27</v>
      </c>
    </row>
    <row r="53" spans="1:12" ht="15.75" thickBot="1" x14ac:dyDescent="0.3">
      <c r="A53" s="144">
        <v>1</v>
      </c>
      <c r="B53" s="141">
        <f t="array" ref="B53">LARGE((Meldeformular!$AB$9:$AB$108=F53)*Meldeformular!$A$9:$A$108,2)</f>
        <v>0</v>
      </c>
      <c r="C53" s="142" t="str">
        <f>IF(B53&gt;0,VLOOKUP(B53,Meldeformular!$A$9:$AG$108,2),"")</f>
        <v/>
      </c>
      <c r="D53" s="143" t="str">
        <f>IF(B53&gt;0,VLOOKUP(B53,Meldeformular!$A$9:$AG$108,3),"")</f>
        <v/>
      </c>
      <c r="E53" s="143" t="str">
        <f>IF(B53&gt;0,VLOOKUP(B53,Meldeformular!$A$9:$AG$108,6),"")</f>
        <v/>
      </c>
      <c r="F53" s="17">
        <v>19</v>
      </c>
      <c r="G53" s="144">
        <v>1</v>
      </c>
      <c r="H53" s="141">
        <f t="array" ref="H53">LARGE((Meldeformular!$AB$9:$AB$108=L53)*Meldeformular!$A$9:$A$108,2)</f>
        <v>0</v>
      </c>
      <c r="I53" s="142" t="str">
        <f>IF(H53&gt;0,VLOOKUP(H53,Meldeformular!$A$9:$AG$108,2),"")</f>
        <v/>
      </c>
      <c r="J53" s="143" t="str">
        <f>IF(H53&gt;0,VLOOKUP(H53,Meldeformular!$A$9:$AG$108,3),"")</f>
        <v/>
      </c>
      <c r="K53" s="143" t="str">
        <f>IF(H53&gt;0,VLOOKUP(H53,Meldeformular!$A$9:$AG$108,6),"")</f>
        <v/>
      </c>
      <c r="L53" s="17">
        <v>20</v>
      </c>
    </row>
    <row r="54" spans="1:12" ht="15.75" thickBot="1" x14ac:dyDescent="0.3">
      <c r="A54" s="144">
        <v>2</v>
      </c>
      <c r="B54" s="141">
        <f t="array" ref="B54">LARGE((Meldeformular!$AB$9:$AB$108=F53)*Meldeformular!$A$9:$A$108,1)</f>
        <v>0</v>
      </c>
      <c r="C54" s="142" t="str">
        <f>IF(B54&gt;0,VLOOKUP(B54,Meldeformular!$A$9:$AG$108,2),"")</f>
        <v/>
      </c>
      <c r="D54" s="143" t="str">
        <f>IF(B54&gt;0,VLOOKUP(B54,Meldeformular!$A$9:$AG$108,3),"")</f>
        <v/>
      </c>
      <c r="E54" s="143" t="str">
        <f>IF(B54&gt;0,VLOOKUP(B54,Meldeformular!$A$9:$AG$108,6),"")</f>
        <v/>
      </c>
      <c r="G54" s="144">
        <v>2</v>
      </c>
      <c r="H54" s="141">
        <f t="array" ref="H54">LARGE((Meldeformular!$AB$9:$AB$108=L53)*Meldeformular!$A$9:$A$108,1)</f>
        <v>0</v>
      </c>
      <c r="I54" s="142" t="str">
        <f>IF(H54&gt;0,VLOOKUP(H54,Meldeformular!$A$9:$AG$108,2),"")</f>
        <v/>
      </c>
      <c r="J54" s="143" t="str">
        <f>IF(H54&gt;0,VLOOKUP(H54,Meldeformular!$A$9:$AG$108,3),"")</f>
        <v/>
      </c>
      <c r="K54" s="143" t="str">
        <f>IF(H54&gt;0,VLOOKUP(H54,Meldeformular!$A$9:$AG$108,6),"")</f>
        <v/>
      </c>
    </row>
    <row r="55" spans="1:12" ht="15.75" thickBot="1" x14ac:dyDescent="0.3"/>
    <row r="56" spans="1:12" ht="16.5" thickBot="1" x14ac:dyDescent="0.3">
      <c r="A56" s="194" t="s">
        <v>112</v>
      </c>
      <c r="B56" s="195"/>
      <c r="C56" s="196" t="s">
        <v>113</v>
      </c>
      <c r="D56" s="197"/>
      <c r="E56" s="198"/>
      <c r="G56" s="194" t="s">
        <v>114</v>
      </c>
      <c r="H56" s="195"/>
      <c r="I56" s="196" t="s">
        <v>115</v>
      </c>
      <c r="J56" s="197"/>
      <c r="K56" s="198"/>
    </row>
    <row r="57" spans="1:12" ht="15.75" thickBot="1" x14ac:dyDescent="0.3">
      <c r="A57" s="137" t="s">
        <v>75</v>
      </c>
      <c r="B57" s="134"/>
      <c r="C57" s="138" t="s">
        <v>23</v>
      </c>
      <c r="D57" s="139" t="s">
        <v>24</v>
      </c>
      <c r="E57" s="139" t="s">
        <v>27</v>
      </c>
      <c r="G57" s="137" t="s">
        <v>75</v>
      </c>
      <c r="H57" s="134"/>
      <c r="I57" s="138" t="s">
        <v>23</v>
      </c>
      <c r="J57" s="139" t="s">
        <v>24</v>
      </c>
      <c r="K57" s="139" t="s">
        <v>27</v>
      </c>
    </row>
    <row r="58" spans="1:12" ht="15.75" thickBot="1" x14ac:dyDescent="0.3">
      <c r="A58" s="144">
        <v>1</v>
      </c>
      <c r="B58" s="141">
        <f t="array" ref="B58">LARGE((Meldeformular!$AB$9:$AB$108=F58)*Meldeformular!$A$9:$A$108,2)</f>
        <v>0</v>
      </c>
      <c r="C58" s="142" t="str">
        <f>IF(B58&gt;0,VLOOKUP(B58,Meldeformular!$A$9:$AG$108,2),"")</f>
        <v/>
      </c>
      <c r="D58" s="143" t="str">
        <f>IF(B58&gt;0,VLOOKUP(B58,Meldeformular!$A$9:$AG$108,3),"")</f>
        <v/>
      </c>
      <c r="E58" s="143" t="str">
        <f>IF(B58&gt;0,VLOOKUP(B58,Meldeformular!$A$9:$AG$108,6),"")</f>
        <v/>
      </c>
      <c r="F58" s="17">
        <v>21</v>
      </c>
      <c r="G58" s="144">
        <v>1</v>
      </c>
      <c r="H58" s="141">
        <f t="array" ref="H58">LARGE((Meldeformular!$AB$9:$AB$108=L58)*Meldeformular!$A$9:$A$108,2)</f>
        <v>0</v>
      </c>
      <c r="I58" s="142" t="str">
        <f>IF(H58&gt;0,VLOOKUP(H58,Meldeformular!$A$9:$AG$108,2),"")</f>
        <v/>
      </c>
      <c r="J58" s="143" t="str">
        <f>IF(H58&gt;0,VLOOKUP(H58,Meldeformular!$A$9:$AG$108,3),"")</f>
        <v/>
      </c>
      <c r="K58" s="143" t="str">
        <f>IF(H58&gt;0,VLOOKUP(H58,Meldeformular!$A$9:$AG$108,6),"")</f>
        <v/>
      </c>
      <c r="L58" s="17">
        <v>22</v>
      </c>
    </row>
    <row r="59" spans="1:12" ht="15.75" thickBot="1" x14ac:dyDescent="0.3">
      <c r="A59" s="144">
        <v>2</v>
      </c>
      <c r="B59" s="141">
        <f t="array" ref="B59">LARGE((Meldeformular!$AB$9:$AB$108=F58)*Meldeformular!$A$9:$A$108,1)</f>
        <v>0</v>
      </c>
      <c r="C59" s="142" t="str">
        <f>IF(B59&gt;0,VLOOKUP(B59,Meldeformular!$A$9:$AG$108,2),"")</f>
        <v/>
      </c>
      <c r="D59" s="143" t="str">
        <f>IF(B59&gt;0,VLOOKUP(B59,Meldeformular!$A$9:$AG$108,3),"")</f>
        <v/>
      </c>
      <c r="E59" s="143" t="str">
        <f>IF(B59&gt;0,VLOOKUP(B59,Meldeformular!$A$9:$AG$108,6),"")</f>
        <v/>
      </c>
      <c r="G59" s="144">
        <v>2</v>
      </c>
      <c r="H59" s="141">
        <f t="array" ref="H59">LARGE((Meldeformular!$AB$9:$AB$108=L58)*Meldeformular!$A$9:$A$108,1)</f>
        <v>0</v>
      </c>
      <c r="I59" s="142" t="str">
        <f>IF(H59&gt;0,VLOOKUP(H59,Meldeformular!$A$9:$AG$108,2),"")</f>
        <v/>
      </c>
      <c r="J59" s="143" t="str">
        <f>IF(H59&gt;0,VLOOKUP(H59,Meldeformular!$A$9:$AG$108,3),"")</f>
        <v/>
      </c>
      <c r="K59" s="143" t="str">
        <f>IF(H59&gt;0,VLOOKUP(H59,Meldeformular!$A$9:$AG$108,6),"")</f>
        <v/>
      </c>
    </row>
    <row r="60" spans="1:12" ht="15.75" thickBot="1" x14ac:dyDescent="0.3"/>
    <row r="61" spans="1:12" ht="16.5" thickBot="1" x14ac:dyDescent="0.3">
      <c r="A61" s="194" t="s">
        <v>116</v>
      </c>
      <c r="B61" s="195"/>
      <c r="C61" s="196" t="s">
        <v>117</v>
      </c>
      <c r="D61" s="197"/>
      <c r="E61" s="198"/>
      <c r="G61" s="194" t="s">
        <v>118</v>
      </c>
      <c r="H61" s="195"/>
      <c r="I61" s="196" t="s">
        <v>119</v>
      </c>
      <c r="J61" s="197"/>
      <c r="K61" s="198"/>
    </row>
    <row r="62" spans="1:12" ht="15.75" thickBot="1" x14ac:dyDescent="0.3">
      <c r="A62" s="137" t="s">
        <v>75</v>
      </c>
      <c r="B62" s="134"/>
      <c r="C62" s="138" t="s">
        <v>23</v>
      </c>
      <c r="D62" s="139" t="s">
        <v>24</v>
      </c>
      <c r="E62" s="139" t="s">
        <v>27</v>
      </c>
      <c r="G62" s="137" t="s">
        <v>75</v>
      </c>
      <c r="H62" s="134"/>
      <c r="I62" s="138" t="s">
        <v>23</v>
      </c>
      <c r="J62" s="139" t="s">
        <v>24</v>
      </c>
      <c r="K62" s="139" t="s">
        <v>27</v>
      </c>
    </row>
    <row r="63" spans="1:12" ht="15.75" thickBot="1" x14ac:dyDescent="0.3">
      <c r="A63" s="144">
        <v>1</v>
      </c>
      <c r="B63" s="141">
        <f t="array" ref="B63">LARGE((Meldeformular!$AB$9:$AB$108=F63)*Meldeformular!$A$9:$A$108,2)</f>
        <v>0</v>
      </c>
      <c r="C63" s="142" t="str">
        <f>IF(B63&gt;0,VLOOKUP(B63,Meldeformular!$A$9:$AG$108,2),"")</f>
        <v/>
      </c>
      <c r="D63" s="143" t="str">
        <f>IF(B63&gt;0,VLOOKUP(B63,Meldeformular!$A$9:$AG$108,3),"")</f>
        <v/>
      </c>
      <c r="E63" s="143" t="str">
        <f>IF(B63&gt;0,VLOOKUP(B63,Meldeformular!$A$9:$AG$108,6),"")</f>
        <v/>
      </c>
      <c r="F63" s="17">
        <v>23</v>
      </c>
      <c r="G63" s="144">
        <v>1</v>
      </c>
      <c r="H63" s="141">
        <f t="array" ref="H63">LARGE((Meldeformular!$AB$9:$AB$108=L63)*Meldeformular!$A$9:$A$108,2)</f>
        <v>0</v>
      </c>
      <c r="I63" s="142" t="str">
        <f>IF(H63&gt;0,VLOOKUP(H63,Meldeformular!$A$9:$AG$108,2),"")</f>
        <v/>
      </c>
      <c r="J63" s="143" t="str">
        <f>IF(H63&gt;0,VLOOKUP(H63,Meldeformular!$A$9:$AG$108,3),"")</f>
        <v/>
      </c>
      <c r="K63" s="143" t="str">
        <f>IF(H63&gt;0,VLOOKUP(H63,Meldeformular!$A$9:$AG$108,6),"")</f>
        <v/>
      </c>
      <c r="L63" s="17">
        <v>24</v>
      </c>
    </row>
    <row r="64" spans="1:12" ht="15.75" thickBot="1" x14ac:dyDescent="0.3">
      <c r="A64" s="144">
        <v>2</v>
      </c>
      <c r="B64" s="141">
        <f t="array" ref="B64">LARGE((Meldeformular!$AB$9:$AB$108=F63)*Meldeformular!$A$9:$A$108,1)</f>
        <v>0</v>
      </c>
      <c r="C64" s="142" t="str">
        <f>IF(B64&gt;0,VLOOKUP(B64,Meldeformular!$A$9:$AG$108,2),"")</f>
        <v/>
      </c>
      <c r="D64" s="143" t="str">
        <f>IF(B64&gt;0,VLOOKUP(B64,Meldeformular!$A$9:$AG$108,3),"")</f>
        <v/>
      </c>
      <c r="E64" s="143" t="str">
        <f>IF(B64&gt;0,VLOOKUP(B64,Meldeformular!$A$9:$AG$108,6),"")</f>
        <v/>
      </c>
      <c r="G64" s="144">
        <v>2</v>
      </c>
      <c r="H64" s="141">
        <f t="array" ref="H64">LARGE((Meldeformular!$AB$9:$AB$108=L63)*Meldeformular!$A$9:$A$108,1)</f>
        <v>0</v>
      </c>
      <c r="I64" s="142" t="str">
        <f>IF(H64&gt;0,VLOOKUP(H64,Meldeformular!$A$9:$AG$108,2),"")</f>
        <v/>
      </c>
      <c r="J64" s="143" t="str">
        <f>IF(H64&gt;0,VLOOKUP(H64,Meldeformular!$A$9:$AG$108,3),"")</f>
        <v/>
      </c>
      <c r="K64" s="143" t="str">
        <f>IF(H64&gt;0,VLOOKUP(H64,Meldeformular!$A$9:$AG$108,6),"")</f>
        <v/>
      </c>
    </row>
  </sheetData>
  <sheetProtection algorithmName="SHA-512" hashValue="yKcDqjaY1mB/8A1AA7k8Pnx/1SYAm2W4qfgnZAVTbf/9QCqYpjRuBig4n81e/XZo3kKhXIpqpecztTHR0MWi3A==" saltValue="pi58anvWs3gq9X2Pi2dMBQ==" spinCount="100000" sheet="1" objects="1" scenarios="1" selectLockedCells="1"/>
  <dataConsolidate/>
  <mergeCells count="51">
    <mergeCell ref="A1:K1"/>
    <mergeCell ref="A2:K2"/>
    <mergeCell ref="A6:B6"/>
    <mergeCell ref="C6:E6"/>
    <mergeCell ref="C4:K4"/>
    <mergeCell ref="G6:H6"/>
    <mergeCell ref="I6:K6"/>
    <mergeCell ref="A11:B11"/>
    <mergeCell ref="C11:E11"/>
    <mergeCell ref="A16:B16"/>
    <mergeCell ref="C16:E16"/>
    <mergeCell ref="G11:H11"/>
    <mergeCell ref="I11:K11"/>
    <mergeCell ref="G16:H16"/>
    <mergeCell ref="I16:K16"/>
    <mergeCell ref="G21:H21"/>
    <mergeCell ref="I21:K21"/>
    <mergeCell ref="A21:B21"/>
    <mergeCell ref="C21:E21"/>
    <mergeCell ref="A26:B26"/>
    <mergeCell ref="C26:E26"/>
    <mergeCell ref="G26:H26"/>
    <mergeCell ref="I41:K41"/>
    <mergeCell ref="I46:K46"/>
    <mergeCell ref="A46:B46"/>
    <mergeCell ref="C46:E46"/>
    <mergeCell ref="I26:K26"/>
    <mergeCell ref="A31:B31"/>
    <mergeCell ref="C31:E31"/>
    <mergeCell ref="A36:B36"/>
    <mergeCell ref="C36:E36"/>
    <mergeCell ref="G31:H31"/>
    <mergeCell ref="I31:K31"/>
    <mergeCell ref="G36:H36"/>
    <mergeCell ref="I36:K36"/>
    <mergeCell ref="A61:B61"/>
    <mergeCell ref="C61:E61"/>
    <mergeCell ref="G61:H61"/>
    <mergeCell ref="I61:K61"/>
    <mergeCell ref="A41:B41"/>
    <mergeCell ref="C41:E41"/>
    <mergeCell ref="A56:B56"/>
    <mergeCell ref="C56:E56"/>
    <mergeCell ref="G56:H56"/>
    <mergeCell ref="G46:H46"/>
    <mergeCell ref="A51:B51"/>
    <mergeCell ref="C51:E51"/>
    <mergeCell ref="G51:H51"/>
    <mergeCell ref="I51:K51"/>
    <mergeCell ref="I56:K56"/>
    <mergeCell ref="G41:H41"/>
  </mergeCells>
  <dataValidations count="1">
    <dataValidation showDropDown="1" showInputMessage="1" showErrorMessage="1" sqref="H8:K9 H53:K54 B58:E59 H43:K44 B53:E54 H48:K49 B43:E44 H38:K39 H28:K29 H33:K34 H23:K24 B48:E49 H18:K19 B38:E39 B33:E34 B28:E29 B23:E24 B18:E19 H13:K14 B63:E64 H58:K59 B13:E14 B8:E9 H63:K64" xr:uid="{00000000-0002-0000-0300-000000000000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AB52"/>
  <sheetViews>
    <sheetView showGridLines="0" showRowColHeaders="0" workbookViewId="0">
      <selection activeCell="B7" sqref="B7:E7"/>
    </sheetView>
  </sheetViews>
  <sheetFormatPr defaultColWidth="11.42578125" defaultRowHeight="15" x14ac:dyDescent="0.25"/>
  <cols>
    <col min="1" max="1" width="7.7109375" customWidth="1"/>
    <col min="2" max="2" width="5.7109375" customWidth="1"/>
    <col min="3" max="4" width="20.7109375" customWidth="1"/>
    <col min="5" max="5" width="5.7109375" customWidth="1"/>
    <col min="6" max="6" width="3.7109375" style="17" customWidth="1"/>
    <col min="7" max="7" width="7.7109375" customWidth="1"/>
    <col min="8" max="8" width="5.7109375" customWidth="1"/>
    <col min="9" max="10" width="20.7109375" customWidth="1"/>
    <col min="11" max="11" width="5.7109375" customWidth="1"/>
    <col min="12" max="12" width="5.7109375" style="17" customWidth="1"/>
  </cols>
  <sheetData>
    <row r="1" spans="1:28" s="2" customFormat="1" ht="38.1" customHeight="1" x14ac:dyDescent="0.5">
      <c r="A1" s="199" t="str">
        <f>'allg. Daten'!A1</f>
        <v>Hessische Meisterschaft im Einrad Freestyle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47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1"/>
    </row>
    <row r="2" spans="1:28" s="2" customFormat="1" ht="38.1" customHeight="1" x14ac:dyDescent="0.4">
      <c r="A2" s="200">
        <f>'allg. Daten'!B2</f>
        <v>46200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17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8" s="2" customFormat="1" ht="9.9499999999999993" customHeight="1" x14ac:dyDescent="0.4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7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8" s="2" customFormat="1" ht="38.1" customHeight="1" x14ac:dyDescent="0.35">
      <c r="A4" s="67" t="s">
        <v>21</v>
      </c>
      <c r="C4" s="206" t="str">
        <f>'allg. Daten'!C6</f>
        <v>Vereinsname</v>
      </c>
      <c r="D4" s="206"/>
      <c r="E4" s="206"/>
      <c r="F4" s="206"/>
      <c r="G4" s="206"/>
      <c r="H4" s="206"/>
      <c r="I4" s="207" t="s">
        <v>170</v>
      </c>
      <c r="J4" s="208"/>
      <c r="K4" s="208"/>
      <c r="L4" s="17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8" ht="20.100000000000001" customHeight="1" thickBot="1" x14ac:dyDescent="0.3"/>
    <row r="6" spans="1:28" ht="16.5" thickBot="1" x14ac:dyDescent="0.3">
      <c r="A6" s="201" t="s">
        <v>36</v>
      </c>
      <c r="B6" s="202"/>
      <c r="C6" s="202"/>
      <c r="D6" s="202"/>
      <c r="E6" s="202"/>
      <c r="F6" s="17">
        <v>1</v>
      </c>
      <c r="G6" s="201" t="s">
        <v>36</v>
      </c>
      <c r="H6" s="202"/>
      <c r="I6" s="202"/>
      <c r="J6" s="202"/>
      <c r="K6" s="202"/>
      <c r="L6" s="17">
        <v>2</v>
      </c>
    </row>
    <row r="7" spans="1:28" ht="15.75" thickBot="1" x14ac:dyDescent="0.3">
      <c r="A7" s="148" t="s">
        <v>120</v>
      </c>
      <c r="B7" s="203" t="s">
        <v>121</v>
      </c>
      <c r="C7" s="204"/>
      <c r="D7" s="204"/>
      <c r="E7" s="204"/>
      <c r="F7" s="149"/>
      <c r="G7" s="148" t="s">
        <v>120</v>
      </c>
      <c r="H7" s="205" t="s">
        <v>122</v>
      </c>
      <c r="I7" s="197"/>
      <c r="J7" s="197"/>
      <c r="K7" s="197"/>
    </row>
    <row r="8" spans="1:28" ht="15.75" thickBot="1" x14ac:dyDescent="0.3">
      <c r="A8" s="133" t="s">
        <v>75</v>
      </c>
      <c r="B8" s="134"/>
      <c r="C8" s="150" t="s">
        <v>23</v>
      </c>
      <c r="D8" s="151" t="s">
        <v>24</v>
      </c>
      <c r="E8" s="151" t="s">
        <v>27</v>
      </c>
      <c r="G8" s="133" t="s">
        <v>75</v>
      </c>
      <c r="H8" s="134"/>
      <c r="I8" s="152" t="s">
        <v>23</v>
      </c>
      <c r="J8" s="153" t="s">
        <v>24</v>
      </c>
      <c r="K8" s="153" t="s">
        <v>27</v>
      </c>
    </row>
    <row r="9" spans="1:28" ht="15.75" thickBot="1" x14ac:dyDescent="0.3">
      <c r="A9" s="140">
        <v>1</v>
      </c>
      <c r="B9" s="141">
        <f t="array" ref="B9">LARGE((Meldeformular!$AC$9:$AC$108=F$6)*Meldeformular!$A$9:$A$108,1)</f>
        <v>0</v>
      </c>
      <c r="C9" s="154" t="str">
        <f>IF(B9&gt;0,VLOOKUP(B9,Meldeformular!$A$9:$AG$108,2),"")</f>
        <v/>
      </c>
      <c r="D9" s="155" t="str">
        <f>IF(B9&gt;0,VLOOKUP(B9,Meldeformular!$A$9:$AG$108,3),"")</f>
        <v/>
      </c>
      <c r="E9" s="155" t="str">
        <f>IF(B9&gt;0,VLOOKUP(B9,Meldeformular!$A$9:$AG$108,9),"")</f>
        <v/>
      </c>
      <c r="G9" s="140">
        <v>1</v>
      </c>
      <c r="H9" s="141">
        <f t="array" ref="H9">LARGE((Meldeformular!$AC$9:$AC$108=L$6)*Meldeformular!$A$9:$A$108,1)</f>
        <v>0</v>
      </c>
      <c r="I9" s="154" t="str">
        <f>IF(H9&gt;0,VLOOKUP(H9,Meldeformular!$A$9:$AG$108,2),"")</f>
        <v/>
      </c>
      <c r="J9" s="155" t="str">
        <f>IF(H9&gt;0,VLOOKUP(H9,Meldeformular!$A$9:$AG$108,3),"")</f>
        <v/>
      </c>
      <c r="K9" s="155" t="str">
        <f>IF(H9&gt;0,VLOOKUP(H9,Meldeformular!$A$9:$AG$108,9),"")</f>
        <v/>
      </c>
    </row>
    <row r="10" spans="1:28" ht="15.75" thickBot="1" x14ac:dyDescent="0.3">
      <c r="A10" s="140">
        <v>2</v>
      </c>
      <c r="B10" s="141">
        <f t="array" ref="B10">LARGE((Meldeformular!$AC$9:$AC$108=F$6)*Meldeformular!$A$9:$A$108,2)</f>
        <v>0</v>
      </c>
      <c r="C10" s="154" t="str">
        <f>IF(B10&gt;0,VLOOKUP(B10,Meldeformular!$A$9:$AG$108,2),"")</f>
        <v/>
      </c>
      <c r="D10" s="155" t="str">
        <f>IF(B10&gt;0,VLOOKUP(B10,Meldeformular!$A$9:$AG$108,3),"")</f>
        <v/>
      </c>
      <c r="E10" s="155" t="str">
        <f>IF(B10&gt;0,VLOOKUP(B10,Meldeformular!$A$9:$AG$108,9),"")</f>
        <v/>
      </c>
      <c r="G10" s="140">
        <v>2</v>
      </c>
      <c r="H10" s="141">
        <f t="array" ref="H10">LARGE((Meldeformular!$AC$9:$AC$108=L$6)*Meldeformular!$A$9:$A$108,2)</f>
        <v>0</v>
      </c>
      <c r="I10" s="154" t="str">
        <f>IF(H10&gt;0,VLOOKUP(H10,Meldeformular!$A$9:$AG$108,2),"")</f>
        <v/>
      </c>
      <c r="J10" s="155" t="str">
        <f>IF(H10&gt;0,VLOOKUP(H10,Meldeformular!$A$9:$AG$108,3),"")</f>
        <v/>
      </c>
      <c r="K10" s="155" t="str">
        <f>IF(H10&gt;0,VLOOKUP(H10,Meldeformular!$A$9:$AG$108,9),"")</f>
        <v/>
      </c>
    </row>
    <row r="11" spans="1:28" ht="15.75" thickBot="1" x14ac:dyDescent="0.3">
      <c r="A11" s="140">
        <v>3</v>
      </c>
      <c r="B11" s="141">
        <f t="array" ref="B11">LARGE((Meldeformular!$AC$9:$AC$108=F$6)*Meldeformular!$A$9:$A$108,3)</f>
        <v>0</v>
      </c>
      <c r="C11" s="154" t="str">
        <f>IF(B11&gt;0,VLOOKUP(B11,Meldeformular!$A$9:$AG$108,2),"")</f>
        <v/>
      </c>
      <c r="D11" s="155" t="str">
        <f>IF(B11&gt;0,VLOOKUP(B11,Meldeformular!$A$9:$AG$108,3),"")</f>
        <v/>
      </c>
      <c r="E11" s="155" t="str">
        <f>IF(B11&gt;0,VLOOKUP(B11,Meldeformular!$A$9:$AG$108,9),"")</f>
        <v/>
      </c>
      <c r="G11" s="140">
        <v>3</v>
      </c>
      <c r="H11" s="141">
        <f t="array" ref="H11">LARGE((Meldeformular!$AC$9:$AC$108=L$6)*Meldeformular!$A$9:$A$108,3)</f>
        <v>0</v>
      </c>
      <c r="I11" s="154" t="str">
        <f>IF(H11&gt;0,VLOOKUP(H11,Meldeformular!$A$9:$AG$108,2),"")</f>
        <v/>
      </c>
      <c r="J11" s="155" t="str">
        <f>IF(H11&gt;0,VLOOKUP(H11,Meldeformular!$A$9:$AG$108,3),"")</f>
        <v/>
      </c>
      <c r="K11" s="155" t="str">
        <f>IF(H11&gt;0,VLOOKUP(H11,Meldeformular!$A$9:$AG$108,9),"")</f>
        <v/>
      </c>
    </row>
    <row r="12" spans="1:28" ht="15.75" thickBot="1" x14ac:dyDescent="0.3">
      <c r="A12" s="140">
        <v>4</v>
      </c>
      <c r="B12" s="141">
        <f t="array" ref="B12">LARGE((Meldeformular!$AC$9:$AC$108=F$6)*Meldeformular!$A$9:$A$108,4)</f>
        <v>0</v>
      </c>
      <c r="C12" s="154" t="str">
        <f>IF(B12&gt;0,VLOOKUP(B12,Meldeformular!$A$9:$AG$108,2),"")</f>
        <v/>
      </c>
      <c r="D12" s="155" t="str">
        <f>IF(B12&gt;0,VLOOKUP(B12,Meldeformular!$A$9:$AG$108,3),"")</f>
        <v/>
      </c>
      <c r="E12" s="155" t="str">
        <f>IF(B12&gt;0,VLOOKUP(B12,Meldeformular!$A$9:$AG$108,9),"")</f>
        <v/>
      </c>
      <c r="G12" s="140">
        <v>4</v>
      </c>
      <c r="H12" s="141">
        <f t="array" ref="H12">LARGE((Meldeformular!$AC$9:$AC$108=L$6)*Meldeformular!$A$9:$A$108,4)</f>
        <v>0</v>
      </c>
      <c r="I12" s="154" t="str">
        <f>IF(H12&gt;0,VLOOKUP(H12,Meldeformular!$A$9:$AG$108,2),"")</f>
        <v/>
      </c>
      <c r="J12" s="155" t="str">
        <f>IF(H12&gt;0,VLOOKUP(H12,Meldeformular!$A$9:$AG$108,3),"")</f>
        <v/>
      </c>
      <c r="K12" s="155" t="str">
        <f>IF(H12&gt;0,VLOOKUP(H12,Meldeformular!$A$9:$AG$108,9),"")</f>
        <v/>
      </c>
    </row>
    <row r="13" spans="1:28" ht="15.75" thickBot="1" x14ac:dyDescent="0.3">
      <c r="A13" s="140">
        <v>5</v>
      </c>
      <c r="B13" s="141">
        <f t="array" ref="B13">LARGE((Meldeformular!$AC$9:$AC$108=F$6)*Meldeformular!$A$9:$A$108,5)</f>
        <v>0</v>
      </c>
      <c r="C13" s="154" t="str">
        <f>IF(B13&gt;0,VLOOKUP(B13,Meldeformular!$A$9:$AG$108,2),"")</f>
        <v/>
      </c>
      <c r="D13" s="155" t="str">
        <f>IF(B13&gt;0,VLOOKUP(B13,Meldeformular!$A$9:$AG$108,3),"")</f>
        <v/>
      </c>
      <c r="E13" s="155" t="str">
        <f>IF(B13&gt;0,VLOOKUP(B13,Meldeformular!$A$9:$AG$108,9),"")</f>
        <v/>
      </c>
      <c r="G13" s="140">
        <v>5</v>
      </c>
      <c r="H13" s="141">
        <f t="array" ref="H13">LARGE((Meldeformular!$AC$9:$AC$108=L$6)*Meldeformular!$A$9:$A$108,5)</f>
        <v>0</v>
      </c>
      <c r="I13" s="154" t="str">
        <f>IF(H13&gt;0,VLOOKUP(H13,Meldeformular!$A$9:$AG$108,2),"")</f>
        <v/>
      </c>
      <c r="J13" s="155" t="str">
        <f>IF(H13&gt;0,VLOOKUP(H13,Meldeformular!$A$9:$AG$108,3),"")</f>
        <v/>
      </c>
      <c r="K13" s="155" t="str">
        <f>IF(H13&gt;0,VLOOKUP(H13,Meldeformular!$A$9:$AG$108,9),"")</f>
        <v/>
      </c>
    </row>
    <row r="14" spans="1:28" ht="15.75" thickBot="1" x14ac:dyDescent="0.3">
      <c r="A14" s="140">
        <v>6</v>
      </c>
      <c r="B14" s="141">
        <f t="array" ref="B14">LARGE((Meldeformular!$AC$9:$AC$108=F$6)*Meldeformular!$A$9:$A$108,6)</f>
        <v>0</v>
      </c>
      <c r="C14" s="154" t="str">
        <f>IF(B14&gt;0,VLOOKUP(B14,Meldeformular!$A$9:$AG$108,2),"")</f>
        <v/>
      </c>
      <c r="D14" s="155" t="str">
        <f>IF(B14&gt;0,VLOOKUP(B14,Meldeformular!$A$9:$AG$108,3),"")</f>
        <v/>
      </c>
      <c r="E14" s="155" t="str">
        <f>IF(B14&gt;0,VLOOKUP(B14,Meldeformular!$A$9:$AG$108,9),"")</f>
        <v/>
      </c>
      <c r="G14" s="140">
        <v>6</v>
      </c>
      <c r="H14" s="141">
        <f t="array" ref="H14">LARGE((Meldeformular!$AC$9:$AC$108=L$6)*Meldeformular!$A$9:$A$108,6)</f>
        <v>0</v>
      </c>
      <c r="I14" s="154" t="str">
        <f>IF(H14&gt;0,VLOOKUP(H14,Meldeformular!$A$9:$AG$108,2),"")</f>
        <v/>
      </c>
      <c r="J14" s="155" t="str">
        <f>IF(H14&gt;0,VLOOKUP(H14,Meldeformular!$A$9:$AG$108,3),"")</f>
        <v/>
      </c>
      <c r="K14" s="155" t="str">
        <f>IF(H14&gt;0,VLOOKUP(H14,Meldeformular!$A$9:$AG$108,9),"")</f>
        <v/>
      </c>
    </row>
    <row r="15" spans="1:28" ht="15.75" thickBot="1" x14ac:dyDescent="0.3">
      <c r="A15" s="140">
        <v>7</v>
      </c>
      <c r="B15" s="141">
        <f t="array" ref="B15">LARGE((Meldeformular!$AC$9:$AC$108=F$6)*Meldeformular!$A$9:$A$108,7)</f>
        <v>0</v>
      </c>
      <c r="C15" s="154" t="str">
        <f>IF(B15&gt;0,VLOOKUP(B15,Meldeformular!$A$9:$AG$108,2),"")</f>
        <v/>
      </c>
      <c r="D15" s="155" t="str">
        <f>IF(B15&gt;0,VLOOKUP(B15,Meldeformular!$A$9:$AG$108,3),"")</f>
        <v/>
      </c>
      <c r="E15" s="155" t="str">
        <f>IF(B15&gt;0,VLOOKUP(B15,Meldeformular!$A$9:$AG$108,9),"")</f>
        <v/>
      </c>
      <c r="G15" s="140">
        <v>7</v>
      </c>
      <c r="H15" s="141">
        <f t="array" ref="H15">LARGE((Meldeformular!$AC$9:$AC$108=L$6)*Meldeformular!$A$9:$A$108,7)</f>
        <v>0</v>
      </c>
      <c r="I15" s="154" t="str">
        <f>IF(H15&gt;0,VLOOKUP(H15,Meldeformular!$A$9:$AG$108,2),"")</f>
        <v/>
      </c>
      <c r="J15" s="155" t="str">
        <f>IF(H15&gt;0,VLOOKUP(H15,Meldeformular!$A$9:$AG$108,3),"")</f>
        <v/>
      </c>
      <c r="K15" s="155" t="str">
        <f>IF(H15&gt;0,VLOOKUP(H15,Meldeformular!$A$9:$AG$108,9),"")</f>
        <v/>
      </c>
    </row>
    <row r="16" spans="1:28" ht="15.75" thickBot="1" x14ac:dyDescent="0.3">
      <c r="A16" s="140">
        <v>8</v>
      </c>
      <c r="B16" s="141">
        <f t="array" ref="B16">LARGE((Meldeformular!$AC$9:$AC$108=F$6)*Meldeformular!$A$9:$A$108,8)</f>
        <v>0</v>
      </c>
      <c r="C16" s="154" t="str">
        <f>IF(B16&gt;0,VLOOKUP(B16,Meldeformular!$A$9:$AG$108,2),"")</f>
        <v/>
      </c>
      <c r="D16" s="155" t="str">
        <f>IF(B16&gt;0,VLOOKUP(B16,Meldeformular!$A$9:$AG$108,3),"")</f>
        <v/>
      </c>
      <c r="E16" s="155" t="str">
        <f>IF(B16&gt;0,VLOOKUP(B16,Meldeformular!$A$9:$AG$108,9),"")</f>
        <v/>
      </c>
      <c r="G16" s="140">
        <v>8</v>
      </c>
      <c r="H16" s="141">
        <f t="array" ref="H16">LARGE((Meldeformular!$AC$9:$AC$108=L$6)*Meldeformular!$A$9:$A$108,8)</f>
        <v>0</v>
      </c>
      <c r="I16" s="154" t="str">
        <f>IF(H16&gt;0,VLOOKUP(H16,Meldeformular!$A$9:$AG$108,2),"")</f>
        <v/>
      </c>
      <c r="J16" s="155" t="str">
        <f>IF(H16&gt;0,VLOOKUP(H16,Meldeformular!$A$9:$AG$108,3),"")</f>
        <v/>
      </c>
      <c r="K16" s="155" t="str">
        <f>IF(H16&gt;0,VLOOKUP(H16,Meldeformular!$A$9:$AG$108,9),"")</f>
        <v/>
      </c>
    </row>
    <row r="17" spans="1:12" ht="15.75" thickBot="1" x14ac:dyDescent="0.3"/>
    <row r="18" spans="1:12" ht="16.5" thickBot="1" x14ac:dyDescent="0.3">
      <c r="A18" s="201" t="s">
        <v>36</v>
      </c>
      <c r="B18" s="202"/>
      <c r="C18" s="202"/>
      <c r="D18" s="202"/>
      <c r="E18" s="202"/>
      <c r="F18" s="17">
        <v>3</v>
      </c>
      <c r="G18" s="209" t="s">
        <v>36</v>
      </c>
      <c r="H18" s="210"/>
      <c r="I18" s="210"/>
      <c r="J18" s="210"/>
      <c r="K18" s="210"/>
      <c r="L18" s="17">
        <v>4</v>
      </c>
    </row>
    <row r="19" spans="1:12" ht="15.75" thickBot="1" x14ac:dyDescent="0.3">
      <c r="A19" s="148" t="s">
        <v>120</v>
      </c>
      <c r="B19" s="203" t="s">
        <v>123</v>
      </c>
      <c r="C19" s="204"/>
      <c r="D19" s="204"/>
      <c r="E19" s="204"/>
      <c r="G19" s="156" t="s">
        <v>120</v>
      </c>
      <c r="H19" s="203" t="s">
        <v>124</v>
      </c>
      <c r="I19" s="204"/>
      <c r="J19" s="204"/>
      <c r="K19" s="204"/>
    </row>
    <row r="20" spans="1:12" ht="15.75" thickBot="1" x14ac:dyDescent="0.3">
      <c r="A20" s="133" t="s">
        <v>75</v>
      </c>
      <c r="B20" s="134"/>
      <c r="C20" s="150" t="s">
        <v>23</v>
      </c>
      <c r="D20" s="151" t="s">
        <v>24</v>
      </c>
      <c r="E20" s="151" t="s">
        <v>27</v>
      </c>
      <c r="G20" s="133" t="s">
        <v>75</v>
      </c>
      <c r="H20" s="134"/>
      <c r="I20" s="150" t="s">
        <v>23</v>
      </c>
      <c r="J20" s="151" t="s">
        <v>24</v>
      </c>
      <c r="K20" s="151" t="s">
        <v>27</v>
      </c>
    </row>
    <row r="21" spans="1:12" ht="15.75" thickBot="1" x14ac:dyDescent="0.3">
      <c r="A21" s="140">
        <v>1</v>
      </c>
      <c r="B21" s="141">
        <f t="array" ref="B21">LARGE((Meldeformular!$AC$9:$AC$108=F$18)*Meldeformular!$A$9:$A$108,1)</f>
        <v>0</v>
      </c>
      <c r="C21" s="154" t="str">
        <f>IF(B21&gt;0,VLOOKUP(B21,Meldeformular!$A$9:$AG$108,2),"")</f>
        <v/>
      </c>
      <c r="D21" s="155" t="str">
        <f>IF(B21&gt;0,VLOOKUP(B21,Meldeformular!$A$9:$AG$108,3),"")</f>
        <v/>
      </c>
      <c r="E21" s="155" t="str">
        <f>IF(B21&gt;0,VLOOKUP(B21,Meldeformular!$A$9:$AG$108,9),"")</f>
        <v/>
      </c>
      <c r="G21" s="140">
        <v>1</v>
      </c>
      <c r="H21" s="141">
        <f t="array" ref="H21">LARGE((Meldeformular!$AC$9:$AC$108=L$18)*Meldeformular!$A$9:$A$108,1)</f>
        <v>0</v>
      </c>
      <c r="I21" s="154" t="str">
        <f>IF(H21&gt;0,VLOOKUP(H21,Meldeformular!$A$9:$AG$108,2),"")</f>
        <v/>
      </c>
      <c r="J21" s="155" t="str">
        <f>IF(H21&gt;0,VLOOKUP(H21,Meldeformular!$A$9:$AG$108,3),"")</f>
        <v/>
      </c>
      <c r="K21" s="155" t="str">
        <f>IF(H21&gt;0,VLOOKUP(H21,Meldeformular!$A$9:$AG$108,9),"")</f>
        <v/>
      </c>
    </row>
    <row r="22" spans="1:12" ht="15.75" thickBot="1" x14ac:dyDescent="0.3">
      <c r="A22" s="140">
        <v>2</v>
      </c>
      <c r="B22" s="141">
        <f t="array" ref="B22">LARGE((Meldeformular!$AC$9:$AC$108=F$18)*Meldeformular!$A$9:$A$108,2)</f>
        <v>0</v>
      </c>
      <c r="C22" s="154" t="str">
        <f>IF(B22&gt;0,VLOOKUP(B22,Meldeformular!$A$9:$AG$108,2),"")</f>
        <v/>
      </c>
      <c r="D22" s="155" t="str">
        <f>IF(B22&gt;0,VLOOKUP(B22,Meldeformular!$A$9:$AG$108,3),"")</f>
        <v/>
      </c>
      <c r="E22" s="155" t="str">
        <f>IF(B22&gt;0,VLOOKUP(B22,Meldeformular!$A$9:$AG$108,9),"")</f>
        <v/>
      </c>
      <c r="G22" s="140">
        <v>2</v>
      </c>
      <c r="H22" s="141">
        <f t="array" ref="H22">LARGE((Meldeformular!$AC$9:$AC$108=L$18)*Meldeformular!$A$9:$A$108,2)</f>
        <v>0</v>
      </c>
      <c r="I22" s="154" t="str">
        <f>IF(H22&gt;0,VLOOKUP(H22,Meldeformular!$A$9:$AG$108,2),"")</f>
        <v/>
      </c>
      <c r="J22" s="155" t="str">
        <f>IF(H22&gt;0,VLOOKUP(H22,Meldeformular!$A$9:$AG$108,3),"")</f>
        <v/>
      </c>
      <c r="K22" s="155" t="str">
        <f>IF(H22&gt;0,VLOOKUP(H22,Meldeformular!$A$9:$AG$108,9),"")</f>
        <v/>
      </c>
    </row>
    <row r="23" spans="1:12" ht="15.75" thickBot="1" x14ac:dyDescent="0.3">
      <c r="A23" s="140">
        <v>3</v>
      </c>
      <c r="B23" s="141">
        <f t="array" ref="B23">LARGE((Meldeformular!$AC$9:$AC$108=F$18)*Meldeformular!$A$9:$A$108,3)</f>
        <v>0</v>
      </c>
      <c r="C23" s="154" t="str">
        <f>IF(B23&gt;0,VLOOKUP(B23,Meldeformular!$A$9:$AG$108,2),"")</f>
        <v/>
      </c>
      <c r="D23" s="155" t="str">
        <f>IF(B23&gt;0,VLOOKUP(B23,Meldeformular!$A$9:$AG$108,3),"")</f>
        <v/>
      </c>
      <c r="E23" s="155" t="str">
        <f>IF(B23&gt;0,VLOOKUP(B23,Meldeformular!$A$9:$AG$108,9),"")</f>
        <v/>
      </c>
      <c r="G23" s="140">
        <v>3</v>
      </c>
      <c r="H23" s="141">
        <f t="array" ref="H23">LARGE((Meldeformular!$AC$9:$AC$108=L$18)*Meldeformular!$A$9:$A$108,3)</f>
        <v>0</v>
      </c>
      <c r="I23" s="154" t="str">
        <f>IF(H23&gt;0,VLOOKUP(H23,Meldeformular!$A$9:$AG$108,2),"")</f>
        <v/>
      </c>
      <c r="J23" s="155" t="str">
        <f>IF(H23&gt;0,VLOOKUP(H23,Meldeformular!$A$9:$AG$108,3),"")</f>
        <v/>
      </c>
      <c r="K23" s="155" t="str">
        <f>IF(H23&gt;0,VLOOKUP(H23,Meldeformular!$A$9:$AG$108,9),"")</f>
        <v/>
      </c>
    </row>
    <row r="24" spans="1:12" ht="15.75" thickBot="1" x14ac:dyDescent="0.3">
      <c r="A24" s="140">
        <v>4</v>
      </c>
      <c r="B24" s="141">
        <f t="array" ref="B24">LARGE((Meldeformular!$AC$9:$AC$108=F$18)*Meldeformular!$A$9:$A$108,4)</f>
        <v>0</v>
      </c>
      <c r="C24" s="154" t="str">
        <f>IF(B24&gt;0,VLOOKUP(B24,Meldeformular!$A$9:$AG$108,2),"")</f>
        <v/>
      </c>
      <c r="D24" s="155" t="str">
        <f>IF(B24&gt;0,VLOOKUP(B24,Meldeformular!$A$9:$AG$108,3),"")</f>
        <v/>
      </c>
      <c r="E24" s="155" t="str">
        <f>IF(B24&gt;0,VLOOKUP(B24,Meldeformular!$A$9:$AG$108,9),"")</f>
        <v/>
      </c>
      <c r="G24" s="140">
        <v>4</v>
      </c>
      <c r="H24" s="141">
        <f t="array" ref="H24">LARGE((Meldeformular!$AC$9:$AC$108=L$18)*Meldeformular!$A$9:$A$108,4)</f>
        <v>0</v>
      </c>
      <c r="I24" s="154" t="str">
        <f>IF(H24&gt;0,VLOOKUP(H24,Meldeformular!$A$9:$AG$108,2),"")</f>
        <v/>
      </c>
      <c r="J24" s="155" t="str">
        <f>IF(H24&gt;0,VLOOKUP(H24,Meldeformular!$A$9:$AG$108,3),"")</f>
        <v/>
      </c>
      <c r="K24" s="155" t="str">
        <f>IF(H24&gt;0,VLOOKUP(H24,Meldeformular!$A$9:$AG$108,9),"")</f>
        <v/>
      </c>
    </row>
    <row r="25" spans="1:12" ht="15.75" thickBot="1" x14ac:dyDescent="0.3">
      <c r="A25" s="140">
        <v>5</v>
      </c>
      <c r="B25" s="141">
        <f t="array" ref="B25">LARGE((Meldeformular!$AC$9:$AC$108=F$18)*Meldeformular!$A$9:$A$108,5)</f>
        <v>0</v>
      </c>
      <c r="C25" s="154" t="str">
        <f>IF(B25&gt;0,VLOOKUP(B25,Meldeformular!$A$9:$AG$108,2),"")</f>
        <v/>
      </c>
      <c r="D25" s="155" t="str">
        <f>IF(B25&gt;0,VLOOKUP(B25,Meldeformular!$A$9:$AG$108,3),"")</f>
        <v/>
      </c>
      <c r="E25" s="155" t="str">
        <f>IF(B25&gt;0,VLOOKUP(B25,Meldeformular!$A$9:$AG$108,9),"")</f>
        <v/>
      </c>
      <c r="G25" s="140">
        <v>5</v>
      </c>
      <c r="H25" s="141">
        <f t="array" ref="H25">LARGE((Meldeformular!$AC$9:$AC$108=L$18)*Meldeformular!$A$9:$A$108,5)</f>
        <v>0</v>
      </c>
      <c r="I25" s="154" t="str">
        <f>IF(H25&gt;0,VLOOKUP(H25,Meldeformular!$A$9:$AG$108,2),"")</f>
        <v/>
      </c>
      <c r="J25" s="155" t="str">
        <f>IF(H25&gt;0,VLOOKUP(H25,Meldeformular!$A$9:$AG$108,3),"")</f>
        <v/>
      </c>
      <c r="K25" s="155" t="str">
        <f>IF(H25&gt;0,VLOOKUP(H25,Meldeformular!$A$9:$AG$108,9),"")</f>
        <v/>
      </c>
    </row>
    <row r="26" spans="1:12" ht="15.75" thickBot="1" x14ac:dyDescent="0.3">
      <c r="A26" s="140">
        <v>6</v>
      </c>
      <c r="B26" s="141">
        <f t="array" ref="B26">LARGE((Meldeformular!$AC$9:$AC$108=F$18)*Meldeformular!$A$9:$A$108,6)</f>
        <v>0</v>
      </c>
      <c r="C26" s="154" t="str">
        <f>IF(B26&gt;0,VLOOKUP(B26,Meldeformular!$A$9:$AG$108,2),"")</f>
        <v/>
      </c>
      <c r="D26" s="155" t="str">
        <f>IF(B26&gt;0,VLOOKUP(B26,Meldeformular!$A$9:$AG$108,3),"")</f>
        <v/>
      </c>
      <c r="E26" s="155" t="str">
        <f>IF(B26&gt;0,VLOOKUP(B26,Meldeformular!$A$9:$AG$108,9),"")</f>
        <v/>
      </c>
      <c r="G26" s="140">
        <v>6</v>
      </c>
      <c r="H26" s="141">
        <f t="array" ref="H26">LARGE((Meldeformular!$AC$9:$AC$108=L$18)*Meldeformular!$A$9:$A$108,6)</f>
        <v>0</v>
      </c>
      <c r="I26" s="154" t="str">
        <f>IF(H26&gt;0,VLOOKUP(H26,Meldeformular!$A$9:$AG$108,2),"")</f>
        <v/>
      </c>
      <c r="J26" s="155" t="str">
        <f>IF(H26&gt;0,VLOOKUP(H26,Meldeformular!$A$9:$AG$108,3),"")</f>
        <v/>
      </c>
      <c r="K26" s="155" t="str">
        <f>IF(H26&gt;0,VLOOKUP(H26,Meldeformular!$A$9:$AG$108,9),"")</f>
        <v/>
      </c>
    </row>
    <row r="27" spans="1:12" ht="15.75" thickBot="1" x14ac:dyDescent="0.3">
      <c r="A27" s="140">
        <v>7</v>
      </c>
      <c r="B27" s="141">
        <f t="array" ref="B27">LARGE((Meldeformular!$AC$9:$AC$108=F$18)*Meldeformular!$A$9:$A$108,7)</f>
        <v>0</v>
      </c>
      <c r="C27" s="154" t="str">
        <f>IF(B27&gt;0,VLOOKUP(B27,Meldeformular!$A$9:$AG$108,2),"")</f>
        <v/>
      </c>
      <c r="D27" s="155" t="str">
        <f>IF(B27&gt;0,VLOOKUP(B27,Meldeformular!$A$9:$AG$108,3),"")</f>
        <v/>
      </c>
      <c r="E27" s="155" t="str">
        <f>IF(B27&gt;0,VLOOKUP(B27,Meldeformular!$A$9:$AG$108,9),"")</f>
        <v/>
      </c>
      <c r="G27" s="140">
        <v>7</v>
      </c>
      <c r="H27" s="141">
        <f t="array" ref="H27">LARGE((Meldeformular!$AC$9:$AC$108=L$18)*Meldeformular!$A$9:$A$108,7)</f>
        <v>0</v>
      </c>
      <c r="I27" s="154" t="str">
        <f>IF(H27&gt;0,VLOOKUP(H27,Meldeformular!$A$9:$AG$108,2),"")</f>
        <v/>
      </c>
      <c r="J27" s="155" t="str">
        <f>IF(H27&gt;0,VLOOKUP(H27,Meldeformular!$A$9:$AG$108,3),"")</f>
        <v/>
      </c>
      <c r="K27" s="155" t="str">
        <f>IF(H27&gt;0,VLOOKUP(H27,Meldeformular!$A$9:$AG$108,9),"")</f>
        <v/>
      </c>
    </row>
    <row r="28" spans="1:12" ht="15.75" thickBot="1" x14ac:dyDescent="0.3">
      <c r="A28" s="140">
        <v>8</v>
      </c>
      <c r="B28" s="141">
        <f t="array" ref="B28">LARGE((Meldeformular!$AC$9:$AC$108=F$18)*Meldeformular!$A$9:$A$108,8)</f>
        <v>0</v>
      </c>
      <c r="C28" s="154" t="str">
        <f>IF(B28&gt;0,VLOOKUP(B28,Meldeformular!$A$9:$AG$108,2),"")</f>
        <v/>
      </c>
      <c r="D28" s="155" t="str">
        <f>IF(B28&gt;0,VLOOKUP(B28,Meldeformular!$A$9:$AG$108,3),"")</f>
        <v/>
      </c>
      <c r="E28" s="155" t="str">
        <f>IF(B28&gt;0,VLOOKUP(B28,Meldeformular!$A$9:$AG$108,9),"")</f>
        <v/>
      </c>
      <c r="G28" s="140">
        <v>8</v>
      </c>
      <c r="H28" s="141">
        <f t="array" ref="H28">LARGE((Meldeformular!$AC$9:$AC$108=L$18)*Meldeformular!$A$9:$A$108,8)</f>
        <v>0</v>
      </c>
      <c r="I28" s="154" t="str">
        <f>IF(H28&gt;0,VLOOKUP(H28,Meldeformular!$A$9:$AG$108,2),"")</f>
        <v/>
      </c>
      <c r="J28" s="155" t="str">
        <f>IF(H28&gt;0,VLOOKUP(H28,Meldeformular!$A$9:$AG$108,3),"")</f>
        <v/>
      </c>
      <c r="K28" s="155" t="str">
        <f>IF(H28&gt;0,VLOOKUP(H28,Meldeformular!$A$9:$AG$108,9),"")</f>
        <v/>
      </c>
    </row>
    <row r="29" spans="1:12" ht="15.75" thickBot="1" x14ac:dyDescent="0.3"/>
    <row r="30" spans="1:12" ht="16.5" thickBot="1" x14ac:dyDescent="0.3">
      <c r="A30" s="201" t="s">
        <v>36</v>
      </c>
      <c r="B30" s="202"/>
      <c r="C30" s="202"/>
      <c r="D30" s="202"/>
      <c r="E30" s="202"/>
      <c r="F30" s="17">
        <v>5</v>
      </c>
      <c r="G30" s="201" t="s">
        <v>36</v>
      </c>
      <c r="H30" s="202"/>
      <c r="I30" s="202"/>
      <c r="J30" s="202"/>
      <c r="K30" s="202"/>
      <c r="L30" s="17">
        <v>6</v>
      </c>
    </row>
    <row r="31" spans="1:12" ht="15.75" thickBot="1" x14ac:dyDescent="0.3">
      <c r="A31" s="148" t="s">
        <v>120</v>
      </c>
      <c r="B31" s="203" t="s">
        <v>125</v>
      </c>
      <c r="C31" s="204"/>
      <c r="D31" s="204"/>
      <c r="E31" s="204"/>
      <c r="G31" s="148" t="s">
        <v>120</v>
      </c>
      <c r="H31" s="203" t="s">
        <v>126</v>
      </c>
      <c r="I31" s="204"/>
      <c r="J31" s="204"/>
      <c r="K31" s="204"/>
    </row>
    <row r="32" spans="1:12" ht="15.75" thickBot="1" x14ac:dyDescent="0.3">
      <c r="A32" s="137" t="s">
        <v>75</v>
      </c>
      <c r="B32" s="134"/>
      <c r="C32" s="150" t="s">
        <v>23</v>
      </c>
      <c r="D32" s="151" t="s">
        <v>24</v>
      </c>
      <c r="E32" s="151" t="s">
        <v>27</v>
      </c>
      <c r="G32" s="137" t="s">
        <v>75</v>
      </c>
      <c r="H32" s="134"/>
      <c r="I32" s="150" t="s">
        <v>23</v>
      </c>
      <c r="J32" s="151" t="s">
        <v>24</v>
      </c>
      <c r="K32" s="151" t="s">
        <v>27</v>
      </c>
    </row>
    <row r="33" spans="1:12" ht="15.75" thickBot="1" x14ac:dyDescent="0.3">
      <c r="A33" s="157">
        <v>1</v>
      </c>
      <c r="B33" s="146">
        <f t="array" ref="B33">LARGE((Meldeformular!$AC$9:$AC$108=F$30)*Meldeformular!$A$9:$A$108,1)</f>
        <v>0</v>
      </c>
      <c r="C33" s="154" t="str">
        <f>IF(B33&gt;0,VLOOKUP(B33,Meldeformular!$A$9:$AG$108,2),"")</f>
        <v/>
      </c>
      <c r="D33" s="155" t="str">
        <f>IF(B33&gt;0,VLOOKUP(B33,Meldeformular!$A$9:$AG$108,3),"")</f>
        <v/>
      </c>
      <c r="E33" s="155" t="str">
        <f>IF(B33&gt;0,VLOOKUP(B33,Meldeformular!$A$9:$AG$108,9),"")</f>
        <v/>
      </c>
      <c r="G33" s="157">
        <v>1</v>
      </c>
      <c r="H33" s="146">
        <f t="array" ref="H33">LARGE((Meldeformular!$AC$9:$AC$108=L$30)*Meldeformular!$A$9:$A$108,1)</f>
        <v>0</v>
      </c>
      <c r="I33" s="154" t="str">
        <f>IF(H33&gt;0,VLOOKUP(H33,Meldeformular!$A$9:$AG$108,2),"")</f>
        <v/>
      </c>
      <c r="J33" s="155" t="str">
        <f>IF(H33&gt;0,VLOOKUP(H33,Meldeformular!$A$9:$AG$108,3),"")</f>
        <v/>
      </c>
      <c r="K33" s="155" t="str">
        <f>IF(H33&gt;0,VLOOKUP(H33,Meldeformular!$A$9:$AG$108,9),"")</f>
        <v/>
      </c>
    </row>
    <row r="34" spans="1:12" ht="15.75" thickBot="1" x14ac:dyDescent="0.3">
      <c r="A34" s="140">
        <v>2</v>
      </c>
      <c r="B34" s="141">
        <f t="array" ref="B34">LARGE((Meldeformular!$AC$9:$AC$108=F$30)*Meldeformular!$A$9:$A$108,2)</f>
        <v>0</v>
      </c>
      <c r="C34" s="142" t="str">
        <f>IF(B34&gt;0,VLOOKUP(B34,Meldeformular!$A$9:$AG$108,2),"")</f>
        <v/>
      </c>
      <c r="D34" s="143" t="str">
        <f>IF(B34&gt;0,VLOOKUP(B34,Meldeformular!$A$9:$AG$108,3),"")</f>
        <v/>
      </c>
      <c r="E34" s="155" t="str">
        <f>IF(B34&gt;0,VLOOKUP(B34,Meldeformular!$A$9:$AG$108,9),"")</f>
        <v/>
      </c>
      <c r="G34" s="140">
        <v>2</v>
      </c>
      <c r="H34" s="141">
        <f t="array" ref="H34">LARGE((Meldeformular!$AC$9:$AC$108=L$30)*Meldeformular!$A$9:$A$108,2)</f>
        <v>0</v>
      </c>
      <c r="I34" s="142" t="str">
        <f>IF(H34&gt;0,VLOOKUP(H34,Meldeformular!$A$9:$AG$108,2),"")</f>
        <v/>
      </c>
      <c r="J34" s="143" t="str">
        <f>IF(H34&gt;0,VLOOKUP(H34,Meldeformular!$A$9:$AG$108,3),"")</f>
        <v/>
      </c>
      <c r="K34" s="155" t="str">
        <f>IF(H34&gt;0,VLOOKUP(H34,Meldeformular!$A$9:$AG$108,9),"")</f>
        <v/>
      </c>
    </row>
    <row r="35" spans="1:12" ht="15.75" thickBot="1" x14ac:dyDescent="0.3">
      <c r="A35" s="140">
        <v>3</v>
      </c>
      <c r="B35" s="141">
        <f t="array" ref="B35">LARGE((Meldeformular!$AC$9:$AC$108=F$30)*Meldeformular!$A$9:$A$108,3)</f>
        <v>0</v>
      </c>
      <c r="C35" s="142" t="str">
        <f>IF(B35&gt;0,VLOOKUP(B35,Meldeformular!$A$9:$AG$108,2),"")</f>
        <v/>
      </c>
      <c r="D35" s="143" t="str">
        <f>IF(B35&gt;0,VLOOKUP(B35,Meldeformular!$A$9:$AG$108,3),"")</f>
        <v/>
      </c>
      <c r="E35" s="155" t="str">
        <f>IF(B35&gt;0,VLOOKUP(B35,Meldeformular!$A$9:$AG$108,9),"")</f>
        <v/>
      </c>
      <c r="G35" s="140">
        <v>3</v>
      </c>
      <c r="H35" s="141">
        <f t="array" ref="H35">LARGE((Meldeformular!$AC$9:$AC$108=L$30)*Meldeformular!$A$9:$A$108,3)</f>
        <v>0</v>
      </c>
      <c r="I35" s="142" t="str">
        <f>IF(H35&gt;0,VLOOKUP(H35,Meldeformular!$A$9:$AG$108,2),"")</f>
        <v/>
      </c>
      <c r="J35" s="143" t="str">
        <f>IF(H35&gt;0,VLOOKUP(H35,Meldeformular!$A$9:$AG$108,3),"")</f>
        <v/>
      </c>
      <c r="K35" s="155" t="str">
        <f>IF(H35&gt;0,VLOOKUP(H35,Meldeformular!$A$9:$AG$108,9),"")</f>
        <v/>
      </c>
    </row>
    <row r="36" spans="1:12" ht="15.75" thickBot="1" x14ac:dyDescent="0.3">
      <c r="A36" s="140">
        <v>4</v>
      </c>
      <c r="B36" s="141">
        <f t="array" ref="B36">LARGE((Meldeformular!$AC$9:$AC$108=F$30)*Meldeformular!$A$9:$A$108,4)</f>
        <v>0</v>
      </c>
      <c r="C36" s="142" t="str">
        <f>IF(B36&gt;0,VLOOKUP(B36,Meldeformular!$A$9:$AG$108,2),"")</f>
        <v/>
      </c>
      <c r="D36" s="143" t="str">
        <f>IF(B36&gt;0,VLOOKUP(B36,Meldeformular!$A$9:$AG$108,3),"")</f>
        <v/>
      </c>
      <c r="E36" s="155" t="str">
        <f>IF(B36&gt;0,VLOOKUP(B36,Meldeformular!$A$9:$AG$108,9),"")</f>
        <v/>
      </c>
      <c r="G36" s="140">
        <v>4</v>
      </c>
      <c r="H36" s="141">
        <f t="array" ref="H36">LARGE((Meldeformular!$AC$9:$AC$108=L$30)*Meldeformular!$A$9:$A$108,4)</f>
        <v>0</v>
      </c>
      <c r="I36" s="142" t="str">
        <f>IF(H36&gt;0,VLOOKUP(H36,Meldeformular!$A$9:$AG$108,2),"")</f>
        <v/>
      </c>
      <c r="J36" s="143" t="str">
        <f>IF(H36&gt;0,VLOOKUP(H36,Meldeformular!$A$9:$AG$108,3),"")</f>
        <v/>
      </c>
      <c r="K36" s="155" t="str">
        <f>IF(H36&gt;0,VLOOKUP(H36,Meldeformular!$A$9:$AG$108,9),"")</f>
        <v/>
      </c>
    </row>
    <row r="37" spans="1:12" ht="15.75" thickBot="1" x14ac:dyDescent="0.3">
      <c r="A37" s="140">
        <v>5</v>
      </c>
      <c r="B37" s="141">
        <f t="array" ref="B37">LARGE((Meldeformular!$AC$9:$AC$108=F$30)*Meldeformular!$A$9:$A$108,5)</f>
        <v>0</v>
      </c>
      <c r="C37" s="142" t="str">
        <f>IF(B37&gt;0,VLOOKUP(B37,Meldeformular!$A$9:$AG$108,2),"")</f>
        <v/>
      </c>
      <c r="D37" s="143" t="str">
        <f>IF(B37&gt;0,VLOOKUP(B37,Meldeformular!$A$9:$AG$108,3),"")</f>
        <v/>
      </c>
      <c r="E37" s="155" t="str">
        <f>IF(B37&gt;0,VLOOKUP(B37,Meldeformular!$A$9:$AG$108,9),"")</f>
        <v/>
      </c>
      <c r="G37" s="140">
        <v>5</v>
      </c>
      <c r="H37" s="141">
        <f t="array" ref="H37">LARGE((Meldeformular!$AC$9:$AC$108=L$30)*Meldeformular!$A$9:$A$108,5)</f>
        <v>0</v>
      </c>
      <c r="I37" s="142" t="str">
        <f>IF(H37&gt;0,VLOOKUP(H37,Meldeformular!$A$9:$AG$108,2),"")</f>
        <v/>
      </c>
      <c r="J37" s="143" t="str">
        <f>IF(H37&gt;0,VLOOKUP(H37,Meldeformular!$A$9:$AG$108,3),"")</f>
        <v/>
      </c>
      <c r="K37" s="155" t="str">
        <f>IF(H37&gt;0,VLOOKUP(H37,Meldeformular!$A$9:$AG$108,9),"")</f>
        <v/>
      </c>
    </row>
    <row r="38" spans="1:12" ht="15.75" thickBot="1" x14ac:dyDescent="0.3">
      <c r="A38" s="140">
        <v>6</v>
      </c>
      <c r="B38" s="141">
        <f t="array" ref="B38">LARGE((Meldeformular!$AC$9:$AC$108=F$30)*Meldeformular!$A$9:$A$108,6)</f>
        <v>0</v>
      </c>
      <c r="C38" s="142" t="str">
        <f>IF(B38&gt;0,VLOOKUP(B38,Meldeformular!$A$9:$AG$108,2),"")</f>
        <v/>
      </c>
      <c r="D38" s="143" t="str">
        <f>IF(B38&gt;0,VLOOKUP(B38,Meldeformular!$A$9:$AG$108,3),"")</f>
        <v/>
      </c>
      <c r="E38" s="155" t="str">
        <f>IF(B38&gt;0,VLOOKUP(B38,Meldeformular!$A$9:$AG$108,9),"")</f>
        <v/>
      </c>
      <c r="G38" s="140">
        <v>6</v>
      </c>
      <c r="H38" s="141">
        <f t="array" ref="H38">LARGE((Meldeformular!$AC$9:$AC$108=L$30)*Meldeformular!$A$9:$A$108,6)</f>
        <v>0</v>
      </c>
      <c r="I38" s="142" t="str">
        <f>IF(H38&gt;0,VLOOKUP(H38,Meldeformular!$A$9:$AG$108,2),"")</f>
        <v/>
      </c>
      <c r="J38" s="143" t="str">
        <f>IF(H38&gt;0,VLOOKUP(H38,Meldeformular!$A$9:$AG$108,3),"")</f>
        <v/>
      </c>
      <c r="K38" s="155" t="str">
        <f>IF(H38&gt;0,VLOOKUP(H38,Meldeformular!$A$9:$AG$108,9),"")</f>
        <v/>
      </c>
    </row>
    <row r="39" spans="1:12" ht="15.75" thickBot="1" x14ac:dyDescent="0.3">
      <c r="A39" s="140">
        <v>7</v>
      </c>
      <c r="B39" s="141">
        <f t="array" ref="B39">LARGE((Meldeformular!$AC$9:$AC$108=F$30)*Meldeformular!$A$9:$A$108,7)</f>
        <v>0</v>
      </c>
      <c r="C39" s="142" t="str">
        <f>IF(B39&gt;0,VLOOKUP(B39,Meldeformular!$A$9:$AG$108,2),"")</f>
        <v/>
      </c>
      <c r="D39" s="143" t="str">
        <f>IF(B39&gt;0,VLOOKUP(B39,Meldeformular!$A$9:$AG$108,3),"")</f>
        <v/>
      </c>
      <c r="E39" s="155" t="str">
        <f>IF(B39&gt;0,VLOOKUP(B39,Meldeformular!$A$9:$AG$108,9),"")</f>
        <v/>
      </c>
      <c r="G39" s="140">
        <v>7</v>
      </c>
      <c r="H39" s="141">
        <f t="array" ref="H39">LARGE((Meldeformular!$AC$9:$AC$108=L$30)*Meldeformular!$A$9:$A$108,7)</f>
        <v>0</v>
      </c>
      <c r="I39" s="142" t="str">
        <f>IF(H39&gt;0,VLOOKUP(H39,Meldeformular!$A$9:$AG$108,2),"")</f>
        <v/>
      </c>
      <c r="J39" s="143" t="str">
        <f>IF(H39&gt;0,VLOOKUP(H39,Meldeformular!$A$9:$AG$108,3),"")</f>
        <v/>
      </c>
      <c r="K39" s="155" t="str">
        <f>IF(H39&gt;0,VLOOKUP(H39,Meldeformular!$A$9:$AG$108,9),"")</f>
        <v/>
      </c>
    </row>
    <row r="40" spans="1:12" ht="15.75" thickBot="1" x14ac:dyDescent="0.3">
      <c r="A40" s="140">
        <v>8</v>
      </c>
      <c r="B40" s="141">
        <f t="array" ref="B40">LARGE((Meldeformular!$AC$9:$AC$108=F$30)*Meldeformular!$A$9:$A$108,8)</f>
        <v>0</v>
      </c>
      <c r="C40" s="142" t="str">
        <f>IF(B40&gt;0,VLOOKUP(B40,Meldeformular!$A$9:$AG$108,2),"")</f>
        <v/>
      </c>
      <c r="D40" s="143" t="str">
        <f>IF(B40&gt;0,VLOOKUP(B40,Meldeformular!$A$9:$AG$108,3),"")</f>
        <v/>
      </c>
      <c r="E40" s="155" t="str">
        <f>IF(B40&gt;0,VLOOKUP(B40,Meldeformular!$A$9:$AG$108,9),"")</f>
        <v/>
      </c>
      <c r="G40" s="140">
        <v>8</v>
      </c>
      <c r="H40" s="141">
        <f t="array" ref="H40">LARGE((Meldeformular!$AC$9:$AC$108=L$30)*Meldeformular!$A$9:$A$108,8)</f>
        <v>0</v>
      </c>
      <c r="I40" s="142" t="str">
        <f>IF(H40&gt;0,VLOOKUP(H40,Meldeformular!$A$9:$AG$108,2),"")</f>
        <v/>
      </c>
      <c r="J40" s="143" t="str">
        <f>IF(H40&gt;0,VLOOKUP(H40,Meldeformular!$A$9:$AG$108,3),"")</f>
        <v/>
      </c>
      <c r="K40" s="155" t="str">
        <f>IF(H40&gt;0,VLOOKUP(H40,Meldeformular!$A$9:$AG$108,9),"")</f>
        <v/>
      </c>
    </row>
    <row r="41" spans="1:12" ht="15.75" thickBot="1" x14ac:dyDescent="0.3"/>
    <row r="42" spans="1:12" ht="16.5" thickBot="1" x14ac:dyDescent="0.3">
      <c r="A42" s="201" t="s">
        <v>36</v>
      </c>
      <c r="B42" s="202"/>
      <c r="C42" s="202"/>
      <c r="D42" s="202"/>
      <c r="E42" s="202"/>
      <c r="F42" s="17">
        <v>7</v>
      </c>
      <c r="G42" s="201" t="s">
        <v>36</v>
      </c>
      <c r="H42" s="202"/>
      <c r="I42" s="202"/>
      <c r="J42" s="202"/>
      <c r="K42" s="202"/>
      <c r="L42" s="17">
        <v>8</v>
      </c>
    </row>
    <row r="43" spans="1:12" ht="15.75" thickBot="1" x14ac:dyDescent="0.3">
      <c r="A43" s="148" t="s">
        <v>120</v>
      </c>
      <c r="B43" s="203" t="s">
        <v>127</v>
      </c>
      <c r="C43" s="204"/>
      <c r="D43" s="204"/>
      <c r="E43" s="204"/>
      <c r="G43" s="148" t="s">
        <v>120</v>
      </c>
      <c r="H43" s="203" t="s">
        <v>128</v>
      </c>
      <c r="I43" s="204"/>
      <c r="J43" s="204"/>
      <c r="K43" s="204"/>
    </row>
    <row r="44" spans="1:12" ht="15.75" thickBot="1" x14ac:dyDescent="0.3">
      <c r="A44" s="137" t="s">
        <v>75</v>
      </c>
      <c r="B44" s="134"/>
      <c r="C44" s="150" t="s">
        <v>23</v>
      </c>
      <c r="D44" s="151" t="s">
        <v>24</v>
      </c>
      <c r="E44" s="151" t="s">
        <v>27</v>
      </c>
      <c r="G44" s="137" t="s">
        <v>75</v>
      </c>
      <c r="H44" s="134"/>
      <c r="I44" s="150" t="s">
        <v>23</v>
      </c>
      <c r="J44" s="151" t="s">
        <v>24</v>
      </c>
      <c r="K44" s="151" t="s">
        <v>27</v>
      </c>
    </row>
    <row r="45" spans="1:12" ht="15.75" thickBot="1" x14ac:dyDescent="0.3">
      <c r="A45" s="157">
        <v>1</v>
      </c>
      <c r="B45" s="146">
        <f t="array" ref="B45">LARGE((Meldeformular!$AC$9:$AC$108=F$42)*Meldeformular!$A$9:$A$108,1)</f>
        <v>0</v>
      </c>
      <c r="C45" s="154" t="str">
        <f>IF(B45&gt;0,VLOOKUP(B45,Meldeformular!$A$9:$AG$108,2),"")</f>
        <v/>
      </c>
      <c r="D45" s="155" t="str">
        <f>IF(B45&gt;0,VLOOKUP(B45,Meldeformular!$A$9:$AG$108,3),"")</f>
        <v/>
      </c>
      <c r="E45" s="155" t="str">
        <f>IF(B45&gt;0,VLOOKUP(B45,Meldeformular!$A$9:$AG$108,9),"")</f>
        <v/>
      </c>
      <c r="G45" s="157">
        <v>1</v>
      </c>
      <c r="H45" s="146">
        <f t="array" ref="H45">LARGE((Meldeformular!$AC$9:$AC$108=L$42)*Meldeformular!$A$9:$A$108,1)</f>
        <v>0</v>
      </c>
      <c r="I45" s="154" t="str">
        <f>IF(H45&gt;0,VLOOKUP(H45,Meldeformular!$A$9:$AG$108,2),"")</f>
        <v/>
      </c>
      <c r="J45" s="155" t="str">
        <f>IF(H45&gt;0,VLOOKUP(H45,Meldeformular!$A$9:$AG$108,3),"")</f>
        <v/>
      </c>
      <c r="K45" s="155" t="str">
        <f>IF(H45&gt;0,VLOOKUP(H45,Meldeformular!$A$9:$AG$108,9),"")</f>
        <v/>
      </c>
    </row>
    <row r="46" spans="1:12" ht="15.75" thickBot="1" x14ac:dyDescent="0.3">
      <c r="A46" s="140">
        <v>2</v>
      </c>
      <c r="B46" s="141">
        <f t="array" ref="B46">LARGE((Meldeformular!$AC$9:$AC$108=F$42)*Meldeformular!$A$9:$A$108,2)</f>
        <v>0</v>
      </c>
      <c r="C46" s="142" t="str">
        <f>IF(B46&gt;0,VLOOKUP(B46,Meldeformular!$A$9:$AG$108,2),"")</f>
        <v/>
      </c>
      <c r="D46" s="143" t="str">
        <f>IF(B46&gt;0,VLOOKUP(B46,Meldeformular!$A$9:$AG$108,3),"")</f>
        <v/>
      </c>
      <c r="E46" s="155" t="str">
        <f>IF(B46&gt;0,VLOOKUP(B46,Meldeformular!$A$9:$AG$108,9),"")</f>
        <v/>
      </c>
      <c r="G46" s="140">
        <v>2</v>
      </c>
      <c r="H46" s="141">
        <f t="array" ref="H46">LARGE((Meldeformular!$AC$9:$AC$108=L$42)*Meldeformular!$A$9:$A$108,2)</f>
        <v>0</v>
      </c>
      <c r="I46" s="142" t="str">
        <f>IF(H46&gt;0,VLOOKUP(H46,Meldeformular!$A$9:$AG$108,2),"")</f>
        <v/>
      </c>
      <c r="J46" s="143" t="str">
        <f>IF(H46&gt;0,VLOOKUP(H46,Meldeformular!$A$9:$AG$108,3),"")</f>
        <v/>
      </c>
      <c r="K46" s="155" t="str">
        <f>IF(H46&gt;0,VLOOKUP(H46,Meldeformular!$A$9:$AG$108,9),"")</f>
        <v/>
      </c>
    </row>
    <row r="47" spans="1:12" ht="15.75" thickBot="1" x14ac:dyDescent="0.3">
      <c r="A47" s="140">
        <v>3</v>
      </c>
      <c r="B47" s="141">
        <f t="array" ref="B47">LARGE((Meldeformular!$AC$9:$AC$108=F$42)*Meldeformular!$A$9:$A$108,3)</f>
        <v>0</v>
      </c>
      <c r="C47" s="142" t="str">
        <f>IF(B47&gt;0,VLOOKUP(B47,Meldeformular!$A$9:$AG$108,2),"")</f>
        <v/>
      </c>
      <c r="D47" s="143" t="str">
        <f>IF(B47&gt;0,VLOOKUP(B47,Meldeformular!$A$9:$AG$108,3),"")</f>
        <v/>
      </c>
      <c r="E47" s="155" t="str">
        <f>IF(B47&gt;0,VLOOKUP(B47,Meldeformular!$A$9:$AG$108,9),"")</f>
        <v/>
      </c>
      <c r="G47" s="140">
        <v>3</v>
      </c>
      <c r="H47" s="141">
        <f t="array" ref="H47">LARGE((Meldeformular!$AC$9:$AC$108=L$42)*Meldeformular!$A$9:$A$108,3)</f>
        <v>0</v>
      </c>
      <c r="I47" s="142" t="str">
        <f>IF(H47&gt;0,VLOOKUP(H47,Meldeformular!$A$9:$AG$108,2),"")</f>
        <v/>
      </c>
      <c r="J47" s="143" t="str">
        <f>IF(H47&gt;0,VLOOKUP(H47,Meldeformular!$A$9:$AG$108,3),"")</f>
        <v/>
      </c>
      <c r="K47" s="155" t="str">
        <f>IF(H47&gt;0,VLOOKUP(H47,Meldeformular!$A$9:$AG$108,9),"")</f>
        <v/>
      </c>
    </row>
    <row r="48" spans="1:12" ht="15.75" thickBot="1" x14ac:dyDescent="0.3">
      <c r="A48" s="140">
        <v>4</v>
      </c>
      <c r="B48" s="141">
        <f t="array" ref="B48">LARGE((Meldeformular!$AC$9:$AC$108=F$42)*Meldeformular!$A$9:$A$108,4)</f>
        <v>0</v>
      </c>
      <c r="C48" s="142" t="str">
        <f>IF(B48&gt;0,VLOOKUP(B48,Meldeformular!$A$9:$AG$108,2),"")</f>
        <v/>
      </c>
      <c r="D48" s="143" t="str">
        <f>IF(B48&gt;0,VLOOKUP(B48,Meldeformular!$A$9:$AG$108,3),"")</f>
        <v/>
      </c>
      <c r="E48" s="155" t="str">
        <f>IF(B48&gt;0,VLOOKUP(B48,Meldeformular!$A$9:$AG$108,9),"")</f>
        <v/>
      </c>
      <c r="G48" s="140">
        <v>4</v>
      </c>
      <c r="H48" s="141">
        <f t="array" ref="H48">LARGE((Meldeformular!$AC$9:$AC$108=L$42)*Meldeformular!$A$9:$A$108,4)</f>
        <v>0</v>
      </c>
      <c r="I48" s="142" t="str">
        <f>IF(H48&gt;0,VLOOKUP(H48,Meldeformular!$A$9:$AG$108,2),"")</f>
        <v/>
      </c>
      <c r="J48" s="143" t="str">
        <f>IF(H48&gt;0,VLOOKUP(H48,Meldeformular!$A$9:$AG$108,3),"")</f>
        <v/>
      </c>
      <c r="K48" s="155" t="str">
        <f>IF(H48&gt;0,VLOOKUP(H48,Meldeformular!$A$9:$AG$108,9),"")</f>
        <v/>
      </c>
    </row>
    <row r="49" spans="1:11" ht="15.75" thickBot="1" x14ac:dyDescent="0.3">
      <c r="A49" s="140">
        <v>5</v>
      </c>
      <c r="B49" s="141">
        <f t="array" ref="B49">LARGE((Meldeformular!$AC$9:$AC$108=F$42)*Meldeformular!$A$9:$A$108,5)</f>
        <v>0</v>
      </c>
      <c r="C49" s="142" t="str">
        <f>IF(B49&gt;0,VLOOKUP(B49,Meldeformular!$A$9:$AG$108,2),"")</f>
        <v/>
      </c>
      <c r="D49" s="143" t="str">
        <f>IF(B49&gt;0,VLOOKUP(B49,Meldeformular!$A$9:$AG$108,3),"")</f>
        <v/>
      </c>
      <c r="E49" s="155" t="str">
        <f>IF(B49&gt;0,VLOOKUP(B49,Meldeformular!$A$9:$AG$108,9),"")</f>
        <v/>
      </c>
      <c r="G49" s="140">
        <v>5</v>
      </c>
      <c r="H49" s="141">
        <f t="array" ref="H49">LARGE((Meldeformular!$AC$9:$AC$108=L$42)*Meldeformular!$A$9:$A$108,5)</f>
        <v>0</v>
      </c>
      <c r="I49" s="142" t="str">
        <f>IF(H49&gt;0,VLOOKUP(H49,Meldeformular!$A$9:$AG$108,2),"")</f>
        <v/>
      </c>
      <c r="J49" s="143" t="str">
        <f>IF(H49&gt;0,VLOOKUP(H49,Meldeformular!$A$9:$AG$108,3),"")</f>
        <v/>
      </c>
      <c r="K49" s="155" t="str">
        <f>IF(H49&gt;0,VLOOKUP(H49,Meldeformular!$A$9:$AG$108,9),"")</f>
        <v/>
      </c>
    </row>
    <row r="50" spans="1:11" ht="15.75" thickBot="1" x14ac:dyDescent="0.3">
      <c r="A50" s="140">
        <v>6</v>
      </c>
      <c r="B50" s="141">
        <f t="array" ref="B50">LARGE((Meldeformular!$AC$9:$AC$108=F$42)*Meldeformular!$A$9:$A$108,6)</f>
        <v>0</v>
      </c>
      <c r="C50" s="142" t="str">
        <f>IF(B50&gt;0,VLOOKUP(B50,Meldeformular!$A$9:$AG$108,2),"")</f>
        <v/>
      </c>
      <c r="D50" s="143" t="str">
        <f>IF(B50&gt;0,VLOOKUP(B50,Meldeformular!$A$9:$AG$108,3),"")</f>
        <v/>
      </c>
      <c r="E50" s="155" t="str">
        <f>IF(B50&gt;0,VLOOKUP(B50,Meldeformular!$A$9:$AG$108,9),"")</f>
        <v/>
      </c>
      <c r="G50" s="140">
        <v>6</v>
      </c>
      <c r="H50" s="141">
        <f t="array" ref="H50">LARGE((Meldeformular!$AC$9:$AC$108=L$42)*Meldeformular!$A$9:$A$108,6)</f>
        <v>0</v>
      </c>
      <c r="I50" s="142" t="str">
        <f>IF(H50&gt;0,VLOOKUP(H50,Meldeformular!$A$9:$AG$108,2),"")</f>
        <v/>
      </c>
      <c r="J50" s="143" t="str">
        <f>IF(H50&gt;0,VLOOKUP(H50,Meldeformular!$A$9:$AG$108,3),"")</f>
        <v/>
      </c>
      <c r="K50" s="155" t="str">
        <f>IF(H50&gt;0,VLOOKUP(H50,Meldeformular!$A$9:$AG$108,9),"")</f>
        <v/>
      </c>
    </row>
    <row r="51" spans="1:11" ht="15.75" thickBot="1" x14ac:dyDescent="0.3">
      <c r="A51" s="140">
        <v>7</v>
      </c>
      <c r="B51" s="141">
        <f t="array" ref="B51">LARGE((Meldeformular!$AC$9:$AC$108=F$42)*Meldeformular!$A$9:$A$108,7)</f>
        <v>0</v>
      </c>
      <c r="C51" s="142" t="str">
        <f>IF(B51&gt;0,VLOOKUP(B51,Meldeformular!$A$9:$AG$108,2),"")</f>
        <v/>
      </c>
      <c r="D51" s="143" t="str">
        <f>IF(B51&gt;0,VLOOKUP(B51,Meldeformular!$A$9:$AG$108,3),"")</f>
        <v/>
      </c>
      <c r="E51" s="155" t="str">
        <f>IF(B51&gt;0,VLOOKUP(B51,Meldeformular!$A$9:$AG$108,9),"")</f>
        <v/>
      </c>
      <c r="G51" s="140">
        <v>7</v>
      </c>
      <c r="H51" s="141">
        <f t="array" ref="H51">LARGE((Meldeformular!$AC$9:$AC$108=L$42)*Meldeformular!$A$9:$A$108,7)</f>
        <v>0</v>
      </c>
      <c r="I51" s="142" t="str">
        <f>IF(H51&gt;0,VLOOKUP(H51,Meldeformular!$A$9:$AG$108,2),"")</f>
        <v/>
      </c>
      <c r="J51" s="143" t="str">
        <f>IF(H51&gt;0,VLOOKUP(H51,Meldeformular!$A$9:$AG$108,3),"")</f>
        <v/>
      </c>
      <c r="K51" s="155" t="str">
        <f>IF(H51&gt;0,VLOOKUP(H51,Meldeformular!$A$9:$AG$108,9),"")</f>
        <v/>
      </c>
    </row>
    <row r="52" spans="1:11" ht="15.75" thickBot="1" x14ac:dyDescent="0.3">
      <c r="A52" s="140">
        <v>8</v>
      </c>
      <c r="B52" s="141">
        <f t="array" ref="B52">LARGE((Meldeformular!$AC$9:$AC$108=F$42)*Meldeformular!$A$9:$A$108,8)</f>
        <v>0</v>
      </c>
      <c r="C52" s="142" t="str">
        <f>IF(B52&gt;0,VLOOKUP(B52,Meldeformular!$A$9:$AG$108,2),"")</f>
        <v/>
      </c>
      <c r="D52" s="143" t="str">
        <f>IF(B52&gt;0,VLOOKUP(B52,Meldeformular!$A$9:$AG$108,3),"")</f>
        <v/>
      </c>
      <c r="E52" s="155" t="str">
        <f>IF(B52&gt;0,VLOOKUP(B52,Meldeformular!$A$9:$AG$108,9),"")</f>
        <v/>
      </c>
      <c r="G52" s="140">
        <v>8</v>
      </c>
      <c r="H52" s="141">
        <f t="array" ref="H52">LARGE((Meldeformular!$AC$9:$AC$108=L$42)*Meldeformular!$A$9:$A$108,8)</f>
        <v>0</v>
      </c>
      <c r="I52" s="142" t="str">
        <f>IF(H52&gt;0,VLOOKUP(H52,Meldeformular!$A$9:$AG$108,2),"")</f>
        <v/>
      </c>
      <c r="J52" s="143" t="str">
        <f>IF(H52&gt;0,VLOOKUP(H52,Meldeformular!$A$9:$AG$108,3),"")</f>
        <v/>
      </c>
      <c r="K52" s="155" t="str">
        <f>IF(H52&gt;0,VLOOKUP(H52,Meldeformular!$A$9:$AG$108,9),"")</f>
        <v/>
      </c>
    </row>
  </sheetData>
  <sheetProtection algorithmName="SHA-512" hashValue="jOfCZPkWM4/C6PgKb3JZZFKiPD/69UBRTFABqVSD2RUWRyilWC+4E9XPNKXdMyXmKI2yBCtG93u+CU6fj6C/Zg==" saltValue="ur9/GWjsansfUGXkUjH3Wg==" spinCount="100000" sheet="1" objects="1" scenarios="1" selectLockedCells="1"/>
  <mergeCells count="20">
    <mergeCell ref="B31:E31"/>
    <mergeCell ref="H31:K31"/>
    <mergeCell ref="A42:E42"/>
    <mergeCell ref="G42:K42"/>
    <mergeCell ref="B43:E43"/>
    <mergeCell ref="H43:K43"/>
    <mergeCell ref="A18:E18"/>
    <mergeCell ref="G18:K18"/>
    <mergeCell ref="B19:E19"/>
    <mergeCell ref="H19:K19"/>
    <mergeCell ref="A30:E30"/>
    <mergeCell ref="G30:K30"/>
    <mergeCell ref="A1:K1"/>
    <mergeCell ref="A2:K2"/>
    <mergeCell ref="A6:E6"/>
    <mergeCell ref="G6:K6"/>
    <mergeCell ref="B7:E7"/>
    <mergeCell ref="H7:K7"/>
    <mergeCell ref="C4:H4"/>
    <mergeCell ref="I4:K4"/>
  </mergeCells>
  <conditionalFormatting sqref="B12:B16 H12:H16 B24:B28 H24:H28 B36:B40 H36:H40 B48:B52 H48:H52">
    <cfRule type="cellIs" dxfId="0" priority="1" operator="equal">
      <formula>0</formula>
    </cfRule>
  </conditionalFormatting>
  <dataValidations count="1">
    <dataValidation showDropDown="1" showInputMessage="1" showErrorMessage="1" sqref="H33:K40 H21:K28 B21:E28 H9:K16 B9:E16 B45:E52 B33:E40 H45:K52" xr:uid="{00000000-0002-0000-0400-000000000000}"/>
  </dataValidation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/>
  <dimension ref="A1:AC56"/>
  <sheetViews>
    <sheetView showGridLines="0" showRowColHeaders="0" workbookViewId="0">
      <selection activeCell="B7" sqref="B7:E7"/>
    </sheetView>
  </sheetViews>
  <sheetFormatPr defaultColWidth="11.42578125" defaultRowHeight="15" x14ac:dyDescent="0.25"/>
  <cols>
    <col min="1" max="1" width="7.7109375" customWidth="1"/>
    <col min="2" max="2" width="5.7109375" customWidth="1"/>
    <col min="3" max="4" width="15.7109375" customWidth="1"/>
    <col min="5" max="5" width="5.7109375" customWidth="1"/>
    <col min="6" max="6" width="3.7109375" style="17" customWidth="1"/>
    <col min="7" max="7" width="7.7109375" customWidth="1"/>
    <col min="8" max="8" width="5.7109375" customWidth="1"/>
    <col min="9" max="10" width="15.7109375" customWidth="1"/>
    <col min="11" max="11" width="5.7109375" customWidth="1"/>
    <col min="12" max="12" width="10.7109375" hidden="1" customWidth="1"/>
    <col min="13" max="13" width="7.42578125" style="17" customWidth="1"/>
  </cols>
  <sheetData>
    <row r="1" spans="1:29" s="2" customFormat="1" ht="38.1" customHeight="1" x14ac:dyDescent="0.5">
      <c r="A1" s="199" t="str">
        <f>'allg. Daten'!A1</f>
        <v>Hessische Meisterschaft im Einrad Freestyle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58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1"/>
    </row>
    <row r="2" spans="1:29" s="2" customFormat="1" ht="38.1" customHeight="1" x14ac:dyDescent="0.4">
      <c r="A2" s="200">
        <f>'allg. Daten'!B2</f>
        <v>46200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</row>
    <row r="3" spans="1:29" s="2" customFormat="1" ht="9.9499999999999993" customHeight="1" x14ac:dyDescent="0.4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/>
      <c r="M3" s="1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9" s="2" customFormat="1" ht="38.1" customHeight="1" x14ac:dyDescent="0.35">
      <c r="A4" s="67" t="s">
        <v>21</v>
      </c>
      <c r="C4" s="206" t="str">
        <f>'allg. Daten'!C6</f>
        <v>Vereinsname</v>
      </c>
      <c r="D4" s="206"/>
      <c r="E4" s="206"/>
      <c r="F4" s="206"/>
      <c r="G4" s="206"/>
      <c r="H4" s="206"/>
      <c r="I4" s="214" t="s">
        <v>170</v>
      </c>
      <c r="J4" s="215"/>
      <c r="K4" s="215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9" ht="20.100000000000001" customHeight="1" thickBot="1" x14ac:dyDescent="0.3"/>
    <row r="6" spans="1:29" ht="16.5" thickBot="1" x14ac:dyDescent="0.3">
      <c r="A6" s="201" t="s">
        <v>37</v>
      </c>
      <c r="B6" s="202"/>
      <c r="C6" s="202"/>
      <c r="D6" s="202"/>
      <c r="E6" s="213"/>
      <c r="F6" s="17">
        <v>1</v>
      </c>
      <c r="G6" s="201" t="s">
        <v>37</v>
      </c>
      <c r="H6" s="202"/>
      <c r="I6" s="202"/>
      <c r="J6" s="202"/>
      <c r="K6" s="213"/>
      <c r="M6" s="17">
        <v>2</v>
      </c>
    </row>
    <row r="7" spans="1:29" ht="15.75" thickBot="1" x14ac:dyDescent="0.3">
      <c r="A7" s="148" t="s">
        <v>120</v>
      </c>
      <c r="B7" s="211" t="s">
        <v>129</v>
      </c>
      <c r="C7" s="204"/>
      <c r="D7" s="204"/>
      <c r="E7" s="212"/>
      <c r="F7" s="149"/>
      <c r="G7" s="148" t="s">
        <v>120</v>
      </c>
      <c r="H7" s="211" t="s">
        <v>130</v>
      </c>
      <c r="I7" s="204"/>
      <c r="J7" s="204"/>
      <c r="K7" s="212"/>
      <c r="L7">
        <f>COUNTIF(B9,"*")</f>
        <v>0</v>
      </c>
      <c r="M7" s="159"/>
    </row>
    <row r="8" spans="1:29" ht="15.75" thickBot="1" x14ac:dyDescent="0.3">
      <c r="A8" s="133" t="s">
        <v>75</v>
      </c>
      <c r="B8" s="141"/>
      <c r="C8" s="150" t="s">
        <v>23</v>
      </c>
      <c r="D8" s="151" t="s">
        <v>24</v>
      </c>
      <c r="E8" s="151" t="s">
        <v>27</v>
      </c>
      <c r="G8" s="133" t="s">
        <v>75</v>
      </c>
      <c r="H8" s="141"/>
      <c r="I8" s="152" t="s">
        <v>23</v>
      </c>
      <c r="J8" s="153" t="s">
        <v>24</v>
      </c>
      <c r="K8" s="153" t="s">
        <v>27</v>
      </c>
      <c r="L8">
        <f>COUNTIF(B35,"*")</f>
        <v>0</v>
      </c>
      <c r="M8" s="159"/>
    </row>
    <row r="9" spans="1:29" ht="15.75" thickBot="1" x14ac:dyDescent="0.3">
      <c r="A9" s="140">
        <v>1</v>
      </c>
      <c r="B9" s="141">
        <f t="array" ref="B9">LARGE((Meldeformular!$AD$9:$AD$108=F$6)*Meldeformular!$A$9:$A$108,1)</f>
        <v>0</v>
      </c>
      <c r="C9" s="154" t="str">
        <f>IF(B9&gt;0,VLOOKUP(B9,Meldeformular!$A$9:$AG$108,2),"")</f>
        <v/>
      </c>
      <c r="D9" s="155" t="str">
        <f>IF(B9&gt;0,VLOOKUP(B9,Meldeformular!$A$9:$AG$108,3),"")</f>
        <v/>
      </c>
      <c r="E9" s="160" t="str">
        <f>IF(B9&gt;0,VLOOKUP(B9,Meldeformular!$A$9:$AG$108,9),"")</f>
        <v/>
      </c>
      <c r="G9" s="140">
        <v>1</v>
      </c>
      <c r="H9" s="141">
        <f t="array" ref="H9">LARGE((Meldeformular!$AD$9:$AD$108=M$6)*Meldeformular!$A$9:$A$108,1)</f>
        <v>0</v>
      </c>
      <c r="I9" s="142" t="str">
        <f>IF(H9&gt;0,VLOOKUP(H9,Meldeformular!$A$9:$AG$108,2),"")</f>
        <v/>
      </c>
      <c r="J9" s="143" t="str">
        <f>IF(H9&gt;0,VLOOKUP(H9,Meldeformular!$A$9:$AG$108,3),"")</f>
        <v/>
      </c>
      <c r="K9" s="161" t="str">
        <f>IF(H9&gt;0,VLOOKUP(H9,Meldeformular!$A$9:$AG$108,9),"")</f>
        <v/>
      </c>
      <c r="L9">
        <f>COUNTIF(H9,"*")</f>
        <v>0</v>
      </c>
      <c r="M9" s="159"/>
    </row>
    <row r="10" spans="1:29" ht="15.75" thickBot="1" x14ac:dyDescent="0.3">
      <c r="A10" s="140">
        <v>2</v>
      </c>
      <c r="B10" s="141">
        <f t="array" ref="B10">LARGE((Meldeformular!$AD$9:$AD$108=$F$6)*Meldeformular!$A$9:$A$108,2)</f>
        <v>0</v>
      </c>
      <c r="C10" s="142" t="str">
        <f>IF(B10&gt;0,VLOOKUP(B10,Meldeformular!$A$9:$AG$108,2),"")</f>
        <v/>
      </c>
      <c r="D10" s="143" t="str">
        <f>IF(B10&gt;0,VLOOKUP(B10,Meldeformular!$A$9:$AG$108,3),"")</f>
        <v/>
      </c>
      <c r="E10" s="162" t="str">
        <f>IF(B10&gt;0,VLOOKUP(B10,Meldeformular!$A$9:$AG$108,9),"")</f>
        <v/>
      </c>
      <c r="G10" s="140">
        <v>2</v>
      </c>
      <c r="H10" s="141">
        <f t="array" ref="H10">LARGE((Meldeformular!$AD$9:$AD$108=M$6)*Meldeformular!$A$9:$A$108,2)</f>
        <v>0</v>
      </c>
      <c r="I10" s="142" t="str">
        <f>IF(H10&gt;0,VLOOKUP(H10,Meldeformular!$A$9:$AG$108,2),"")</f>
        <v/>
      </c>
      <c r="J10" s="143" t="str">
        <f>IF(H10&gt;0,VLOOKUP(H10,Meldeformular!$A$9:$AG$108,3),"")</f>
        <v/>
      </c>
      <c r="K10" s="161" t="str">
        <f>IF(H10&gt;0,VLOOKUP(H10,Meldeformular!$A$9:$AG$108,9),"")</f>
        <v/>
      </c>
      <c r="L10">
        <f>COUNTIF(H35,"*")</f>
        <v>0</v>
      </c>
      <c r="M10" s="159"/>
    </row>
    <row r="11" spans="1:29" ht="15.75" thickBot="1" x14ac:dyDescent="0.3">
      <c r="A11" s="140">
        <v>3</v>
      </c>
      <c r="B11" s="141">
        <f t="array" ref="B11">LARGE((Meldeformular!$AD$9:$AD$108=$F$6)*Meldeformular!$A$9:$A$108,3)</f>
        <v>0</v>
      </c>
      <c r="C11" s="142" t="str">
        <f>IF(B11&gt;0,VLOOKUP(B11,Meldeformular!$A$9:$AG$108,2),"")</f>
        <v/>
      </c>
      <c r="D11" s="143" t="str">
        <f>IF(B11&gt;0,VLOOKUP(B11,Meldeformular!$A$9:$AG$108,3),"")</f>
        <v/>
      </c>
      <c r="E11" s="162" t="str">
        <f>IF(B11&gt;0,VLOOKUP(B11,Meldeformular!$A$9:$AG$108,9),"")</f>
        <v/>
      </c>
      <c r="G11" s="140">
        <v>3</v>
      </c>
      <c r="H11" s="141">
        <f t="array" ref="H11">LARGE((Meldeformular!$AD$9:$AD$108=$M$6)*Meldeformular!$A$9:$A$108,3)</f>
        <v>0</v>
      </c>
      <c r="I11" s="142" t="str">
        <f>IF(H11&gt;0,VLOOKUP(H11,Meldeformular!$A$9:$AG$108,2),"")</f>
        <v/>
      </c>
      <c r="J11" s="143" t="str">
        <f>IF(H11&gt;0,VLOOKUP(H11,Meldeformular!$A$9:$AG$108,3),"")</f>
        <v/>
      </c>
      <c r="K11" s="161" t="str">
        <f>IF(H11&gt;0,VLOOKUP(H11,Meldeformular!$A$9:$AG$108,9),"")</f>
        <v/>
      </c>
      <c r="L11">
        <f>SUM(L7:L10)</f>
        <v>0</v>
      </c>
      <c r="M11" s="159"/>
    </row>
    <row r="12" spans="1:29" ht="15.75" thickBot="1" x14ac:dyDescent="0.3">
      <c r="A12" s="140">
        <v>4</v>
      </c>
      <c r="B12" s="141">
        <f t="array" ref="B12">LARGE((Meldeformular!$AD$9:$AD$108=$F$6)*Meldeformular!$A$9:$A$108,4)</f>
        <v>0</v>
      </c>
      <c r="C12" s="142" t="str">
        <f>IF(B12&gt;0,VLOOKUP(B12,Meldeformular!$A$9:$AG$108,2),"")</f>
        <v/>
      </c>
      <c r="D12" s="143" t="str">
        <f>IF(B12&gt;0,VLOOKUP(B12,Meldeformular!$A$9:$AG$108,3),"")</f>
        <v/>
      </c>
      <c r="E12" s="162" t="str">
        <f>IF(B12&gt;0,VLOOKUP(B12,Meldeformular!$A$9:$AG$108,9),"")</f>
        <v/>
      </c>
      <c r="G12" s="140">
        <v>4</v>
      </c>
      <c r="H12" s="141">
        <f t="array" ref="H12">LARGE((Meldeformular!$AD$9:$AD$108=M$6)*Meldeformular!$A$9:$A$108,4)</f>
        <v>0</v>
      </c>
      <c r="I12" s="142" t="str">
        <f>IF(H12&gt;0,VLOOKUP(H12,Meldeformular!$A$9:$AG$108,2),"")</f>
        <v/>
      </c>
      <c r="J12" s="143" t="str">
        <f>IF(H12&gt;0,VLOOKUP(H12,Meldeformular!$A$9:$AG$108,3),"")</f>
        <v/>
      </c>
      <c r="K12" s="161" t="str">
        <f>IF(H12&gt;0,VLOOKUP(H12,Meldeformular!$A$9:$AG$108,9),"")</f>
        <v/>
      </c>
      <c r="M12" s="159"/>
    </row>
    <row r="13" spans="1:29" ht="15.75" thickBot="1" x14ac:dyDescent="0.3">
      <c r="A13" s="140">
        <v>5</v>
      </c>
      <c r="B13" s="141">
        <f t="array" ref="B13">LARGE((Meldeformular!$AD$9:$AD$108=$F$6)*Meldeformular!$A$9:$A$108,5)</f>
        <v>0</v>
      </c>
      <c r="C13" s="142" t="str">
        <f>IF(B13&gt;0,VLOOKUP(B13,Meldeformular!$A$9:$AG$108,2),"")</f>
        <v/>
      </c>
      <c r="D13" s="143" t="str">
        <f>IF(B13&gt;0,VLOOKUP(B13,Meldeformular!$A$9:$AG$108,3),"")</f>
        <v/>
      </c>
      <c r="E13" s="162" t="str">
        <f>IF(B13&gt;0,VLOOKUP(B13,Meldeformular!$A$9:$AG$108,9),"")</f>
        <v/>
      </c>
      <c r="G13" s="140">
        <v>5</v>
      </c>
      <c r="H13" s="141">
        <f t="array" ref="H13">LARGE((Meldeformular!$AD$9:$AD$108=M$6)*Meldeformular!$A$9:$A$108,5)</f>
        <v>0</v>
      </c>
      <c r="I13" s="142" t="str">
        <f>IF(H13&gt;0,VLOOKUP(H13,Meldeformular!$A$9:$AG$108,2),"")</f>
        <v/>
      </c>
      <c r="J13" s="143" t="str">
        <f>IF(H13&gt;0,VLOOKUP(H13,Meldeformular!$A$9:$AG$108,3),"")</f>
        <v/>
      </c>
      <c r="K13" s="161" t="str">
        <f>IF(H13&gt;0,VLOOKUP(H13,Meldeformular!$A$9:$AG$108,9),"")</f>
        <v/>
      </c>
      <c r="M13" s="159"/>
    </row>
    <row r="14" spans="1:29" ht="15.75" thickBot="1" x14ac:dyDescent="0.3">
      <c r="A14" s="140">
        <v>6</v>
      </c>
      <c r="B14" s="141">
        <f t="array" ref="B14">LARGE((Meldeformular!$AD$9:$AD$108=$F$6)*Meldeformular!$A$9:$A$108,6)</f>
        <v>0</v>
      </c>
      <c r="C14" s="142" t="str">
        <f>IF(B14&gt;0,VLOOKUP(B14,Meldeformular!$A$9:$AG$108,2),"")</f>
        <v/>
      </c>
      <c r="D14" s="143" t="str">
        <f>IF(B14&gt;0,VLOOKUP(B14,Meldeformular!$A$9:$AG$108,3),"")</f>
        <v/>
      </c>
      <c r="E14" s="162" t="str">
        <f>IF(B14&gt;0,VLOOKUP(B14,Meldeformular!$A$9:$AG$108,9),"")</f>
        <v/>
      </c>
      <c r="G14" s="140">
        <v>6</v>
      </c>
      <c r="H14" s="141">
        <f t="array" ref="H14">LARGE((Meldeformular!$AD$9:$AD$108=M$6)*Meldeformular!$A$9:$A$108,6)</f>
        <v>0</v>
      </c>
      <c r="I14" s="142" t="str">
        <f>IF(H14&gt;0,VLOOKUP(H14,Meldeformular!$A$9:$AG$108,2),"")</f>
        <v/>
      </c>
      <c r="J14" s="143" t="str">
        <f>IF(H14&gt;0,VLOOKUP(H14,Meldeformular!$A$9:$AG$108,3),"")</f>
        <v/>
      </c>
      <c r="K14" s="161" t="str">
        <f>IF(H14&gt;0,VLOOKUP(H14,Meldeformular!$A$9:$AG$108,9),"")</f>
        <v/>
      </c>
      <c r="M14" s="159"/>
    </row>
    <row r="15" spans="1:29" ht="15.75" thickBot="1" x14ac:dyDescent="0.3">
      <c r="A15" s="140">
        <v>7</v>
      </c>
      <c r="B15" s="141">
        <f t="array" ref="B15">LARGE((Meldeformular!$AD$9:$AD$108=$F$6)*Meldeformular!$A$9:$A$108,7)</f>
        <v>0</v>
      </c>
      <c r="C15" s="142" t="str">
        <f>IF(B15&gt;0,VLOOKUP(B15,Meldeformular!$A$9:$AG$108,2),"")</f>
        <v/>
      </c>
      <c r="D15" s="143" t="str">
        <f>IF(B15&gt;0,VLOOKUP(B15,Meldeformular!$A$9:$AG$108,3),"")</f>
        <v/>
      </c>
      <c r="E15" s="162" t="str">
        <f>IF(B15&gt;0,VLOOKUP(B15,Meldeformular!$A$9:$AG$108,9),"")</f>
        <v/>
      </c>
      <c r="G15" s="140">
        <v>7</v>
      </c>
      <c r="H15" s="141">
        <f t="array" ref="H15">LARGE((Meldeformular!$AD$9:$AD$108=M$6)*Meldeformular!$A$9:$A$108,7)</f>
        <v>0</v>
      </c>
      <c r="I15" s="142" t="str">
        <f>IF(H15&gt;0,VLOOKUP(H15,Meldeformular!$A$9:$AG$108,2),"")</f>
        <v/>
      </c>
      <c r="J15" s="143" t="str">
        <f>IF(H15&gt;0,VLOOKUP(H15,Meldeformular!$A$9:$AG$108,3),"")</f>
        <v/>
      </c>
      <c r="K15" s="161" t="str">
        <f>IF(H15&gt;0,VLOOKUP(H15,Meldeformular!$A$9:$AG$108,9),"")</f>
        <v/>
      </c>
      <c r="M15" s="159"/>
    </row>
    <row r="16" spans="1:29" ht="15.75" thickBot="1" x14ac:dyDescent="0.3">
      <c r="A16" s="140">
        <v>8</v>
      </c>
      <c r="B16" s="141">
        <f t="array" ref="B16">LARGE((Meldeformular!$AD$9:$AD$108=$F$6)*Meldeformular!$A$9:$A$108,8)</f>
        <v>0</v>
      </c>
      <c r="C16" s="142" t="str">
        <f>IF(B16&gt;0,VLOOKUP(B16,Meldeformular!$A$9:$AG$108,2),"")</f>
        <v/>
      </c>
      <c r="D16" s="143" t="str">
        <f>IF(B16&gt;0,VLOOKUP(B16,Meldeformular!$A$9:$AG$108,3),"")</f>
        <v/>
      </c>
      <c r="E16" s="162" t="str">
        <f>IF(B16&gt;0,VLOOKUP(B16,Meldeformular!$A$9:$AG$108,9),"")</f>
        <v/>
      </c>
      <c r="G16" s="140">
        <v>8</v>
      </c>
      <c r="H16" s="141">
        <f t="array" ref="H16">LARGE((Meldeformular!$AD$9:$AD$108=M$6)*Meldeformular!$A$9:$A$108,8)</f>
        <v>0</v>
      </c>
      <c r="I16" s="142" t="str">
        <f>IF(H16&gt;0,VLOOKUP(H16,Meldeformular!$A$9:$AG$108,2),"")</f>
        <v/>
      </c>
      <c r="J16" s="143" t="str">
        <f>IF(H16&gt;0,VLOOKUP(H16,Meldeformular!$A$9:$AG$108,3),"")</f>
        <v/>
      </c>
      <c r="K16" s="161" t="str">
        <f>IF(H16&gt;0,VLOOKUP(H16,Meldeformular!$A$9:$AG$108,9),"")</f>
        <v/>
      </c>
      <c r="M16" s="159"/>
    </row>
    <row r="17" spans="1:13" ht="15.75" thickBot="1" x14ac:dyDescent="0.3">
      <c r="A17" s="140">
        <v>9</v>
      </c>
      <c r="B17" s="141">
        <f t="array" ref="B17">LARGE((Meldeformular!$AD$9:$AD$108=$F$6)*Meldeformular!$A$9:$A$108,9)</f>
        <v>0</v>
      </c>
      <c r="C17" s="142" t="str">
        <f>IF(B17&gt;0,VLOOKUP(B17,Meldeformular!$A$9:$AG$108,2),"")</f>
        <v/>
      </c>
      <c r="D17" s="143" t="str">
        <f>IF(B17&gt;0,VLOOKUP(B17,Meldeformular!$A$9:$AG$108,3),"")</f>
        <v/>
      </c>
      <c r="E17" s="162" t="str">
        <f>IF(B17&gt;0,VLOOKUP(B17,Meldeformular!$A$9:$AG$108,9),"")</f>
        <v/>
      </c>
      <c r="G17" s="140">
        <v>9</v>
      </c>
      <c r="H17" s="141">
        <f t="array" ref="H17">LARGE((Meldeformular!$AD$9:$AD$108=M$6)*Meldeformular!$A$9:$A$108,9)</f>
        <v>0</v>
      </c>
      <c r="I17" s="142" t="str">
        <f>IF(H17&gt;0,VLOOKUP(H17,Meldeformular!$A$9:$AG$108,2),"")</f>
        <v/>
      </c>
      <c r="J17" s="143" t="str">
        <f>IF(H17&gt;0,VLOOKUP(H17,Meldeformular!$A$9:$AG$108,3),"")</f>
        <v/>
      </c>
      <c r="K17" s="161" t="str">
        <f>IF(H17&gt;0,VLOOKUP(H17,Meldeformular!$A$9:$AG$108,9),"")</f>
        <v/>
      </c>
      <c r="M17" s="159"/>
    </row>
    <row r="18" spans="1:13" ht="15.75" thickBot="1" x14ac:dyDescent="0.3">
      <c r="A18" s="140">
        <v>10</v>
      </c>
      <c r="B18" s="141">
        <f t="array" ref="B18">LARGE((Meldeformular!$AD$9:$AD$108=$F$6)*Meldeformular!$A$9:$A$108,10)</f>
        <v>0</v>
      </c>
      <c r="C18" s="142" t="str">
        <f>IF(B18&gt;0,VLOOKUP(B18,Meldeformular!$A$9:$AG$108,2),"")</f>
        <v/>
      </c>
      <c r="D18" s="143" t="str">
        <f>IF(B18&gt;0,VLOOKUP(B18,Meldeformular!$A$9:$AG$108,3),"")</f>
        <v/>
      </c>
      <c r="E18" s="162" t="str">
        <f>IF(B18&gt;0,VLOOKUP(B18,Meldeformular!$A$9:$AG$108,9),"")</f>
        <v/>
      </c>
      <c r="G18" s="140">
        <v>10</v>
      </c>
      <c r="H18" s="141">
        <f t="array" ref="H18">LARGE((Meldeformular!$AD$9:$AD$108=M$6)*Meldeformular!$A$9:$A$108,10)</f>
        <v>0</v>
      </c>
      <c r="I18" s="142" t="str">
        <f>IF(H18&gt;0,VLOOKUP(H18,Meldeformular!$A$9:$AG$108,2),"")</f>
        <v/>
      </c>
      <c r="J18" s="143" t="str">
        <f>IF(H18&gt;0,VLOOKUP(H18,Meldeformular!$A$9:$AG$108,3),"")</f>
        <v/>
      </c>
      <c r="K18" s="161" t="str">
        <f>IF(H18&gt;0,VLOOKUP(H18,Meldeformular!$A$9:$AG$108,9),"")</f>
        <v/>
      </c>
      <c r="M18" s="159"/>
    </row>
    <row r="19" spans="1:13" ht="15.75" thickBot="1" x14ac:dyDescent="0.3">
      <c r="A19" s="140">
        <v>11</v>
      </c>
      <c r="B19" s="141">
        <f t="array" ref="B19">LARGE((Meldeformular!$AD$9:$AD$108=$F$6)*Meldeformular!$A$9:$A$108,11)</f>
        <v>0</v>
      </c>
      <c r="C19" s="142" t="str">
        <f>IF(B19&gt;0,VLOOKUP(B19,Meldeformular!$A$9:$AG$108,2),"")</f>
        <v/>
      </c>
      <c r="D19" s="143" t="str">
        <f>IF(B19&gt;0,VLOOKUP(B19,Meldeformular!$A$9:$AG$108,3),"")</f>
        <v/>
      </c>
      <c r="E19" s="162" t="str">
        <f>IF(B19&gt;0,VLOOKUP(B19,Meldeformular!$A$9:$AG$108,9),"")</f>
        <v/>
      </c>
      <c r="G19" s="140">
        <v>11</v>
      </c>
      <c r="H19" s="141">
        <f t="array" ref="H19">LARGE((Meldeformular!$AD$9:$AD$108=M$6)*Meldeformular!$A$9:$A$108,11)</f>
        <v>0</v>
      </c>
      <c r="I19" s="142" t="str">
        <f>IF(H19&gt;0,VLOOKUP(H19,Meldeformular!$A$9:$AG$108,2),"")</f>
        <v/>
      </c>
      <c r="J19" s="143" t="str">
        <f>IF(H19&gt;0,VLOOKUP(H19,Meldeformular!$A$9:$AG$108,3),"")</f>
        <v/>
      </c>
      <c r="K19" s="161" t="str">
        <f>IF(H19&gt;0,VLOOKUP(H19,Meldeformular!$A$9:$AG$108,9),"")</f>
        <v/>
      </c>
      <c r="M19" s="159"/>
    </row>
    <row r="20" spans="1:13" ht="15.75" thickBot="1" x14ac:dyDescent="0.3">
      <c r="A20" s="140">
        <v>12</v>
      </c>
      <c r="B20" s="141">
        <f t="array" ref="B20">LARGE((Meldeformular!$AD$9:$AD$108=$F$6)*Meldeformular!$A$9:$A$108,12)</f>
        <v>0</v>
      </c>
      <c r="C20" s="142" t="str">
        <f>IF(B20&gt;0,VLOOKUP(B20,Meldeformular!$A$9:$AG$108,2),"")</f>
        <v/>
      </c>
      <c r="D20" s="143" t="str">
        <f>IF(B20&gt;0,VLOOKUP(B20,Meldeformular!$A$9:$AG$108,3),"")</f>
        <v/>
      </c>
      <c r="E20" s="162" t="str">
        <f>IF(B20&gt;0,VLOOKUP(B20,Meldeformular!$A$9:$AG$108,9),"")</f>
        <v/>
      </c>
      <c r="G20" s="140">
        <v>12</v>
      </c>
      <c r="H20" s="141">
        <f t="array" ref="H20">LARGE((Meldeformular!$AD$9:$AD$108=M$6)*Meldeformular!$A$9:$A$108,12)</f>
        <v>0</v>
      </c>
      <c r="I20" s="142" t="str">
        <f>IF(H20&gt;0,VLOOKUP(H20,Meldeformular!$A$9:$AG$108,2),"")</f>
        <v/>
      </c>
      <c r="J20" s="143" t="str">
        <f>IF(H20&gt;0,VLOOKUP(H20,Meldeformular!$A$9:$AG$108,3),"")</f>
        <v/>
      </c>
      <c r="K20" s="161" t="str">
        <f>IF(H20&gt;0,VLOOKUP(H20,Meldeformular!$A$9:$AG$108,9),"")</f>
        <v/>
      </c>
      <c r="M20" s="159"/>
    </row>
    <row r="21" spans="1:13" ht="15.75" thickBot="1" x14ac:dyDescent="0.3">
      <c r="A21" s="140">
        <v>13</v>
      </c>
      <c r="B21" s="141">
        <f t="array" ref="B21">LARGE((Meldeformular!$AD$9:$AD$108=$F$6)*Meldeformular!$A$9:$A$108,13)</f>
        <v>0</v>
      </c>
      <c r="C21" s="142" t="str">
        <f>IF(B21&gt;0,VLOOKUP(B21,Meldeformular!$A$9:$AG$108,2),"")</f>
        <v/>
      </c>
      <c r="D21" s="143" t="str">
        <f>IF(B21&gt;0,VLOOKUP(B21,Meldeformular!$A$9:$AG$108,3),"")</f>
        <v/>
      </c>
      <c r="E21" s="162" t="str">
        <f>IF(B21&gt;0,VLOOKUP(B21,Meldeformular!$A$9:$AG$108,9),"")</f>
        <v/>
      </c>
      <c r="G21" s="140">
        <v>13</v>
      </c>
      <c r="H21" s="141">
        <f t="array" ref="H21">LARGE((Meldeformular!$AD$9:$AD$108=M$6)*Meldeformular!$A$9:$A$108,13)</f>
        <v>0</v>
      </c>
      <c r="I21" s="142" t="str">
        <f>IF(H21&gt;0,VLOOKUP(H21,Meldeformular!$A$9:$AG$108,2),"")</f>
        <v/>
      </c>
      <c r="J21" s="143" t="str">
        <f>IF(H21&gt;0,VLOOKUP(H21,Meldeformular!$A$9:$AG$108,3),"")</f>
        <v/>
      </c>
      <c r="K21" s="161" t="str">
        <f>IF(H21&gt;0,VLOOKUP(H21,Meldeformular!$A$9:$AG$108,9),"")</f>
        <v/>
      </c>
      <c r="M21" s="159"/>
    </row>
    <row r="22" spans="1:13" ht="15.75" thickBot="1" x14ac:dyDescent="0.3">
      <c r="A22" s="140">
        <v>14</v>
      </c>
      <c r="B22" s="141">
        <f t="array" ref="B22">LARGE((Meldeformular!$AD$9:$AD$108=$F$6)*Meldeformular!$A$9:$A$108,14)</f>
        <v>0</v>
      </c>
      <c r="C22" s="142" t="str">
        <f>IF(B22&gt;0,VLOOKUP(B22,Meldeformular!$A$9:$AG$108,2),"")</f>
        <v/>
      </c>
      <c r="D22" s="143" t="str">
        <f>IF(B22&gt;0,VLOOKUP(B22,Meldeformular!$A$9:$AG$108,3),"")</f>
        <v/>
      </c>
      <c r="E22" s="162" t="str">
        <f>IF(B22&gt;0,VLOOKUP(B22,Meldeformular!$A$9:$AG$108,9),"")</f>
        <v/>
      </c>
      <c r="G22" s="140">
        <v>14</v>
      </c>
      <c r="H22" s="141">
        <f t="array" ref="H22">LARGE((Meldeformular!$AD$9:$AD$108=M$6)*Meldeformular!$A$9:$A$108,14)</f>
        <v>0</v>
      </c>
      <c r="I22" s="142" t="str">
        <f>IF(H22&gt;0,VLOOKUP(H22,Meldeformular!$A$9:$AG$108,2),"")</f>
        <v/>
      </c>
      <c r="J22" s="143" t="str">
        <f>IF(H22&gt;0,VLOOKUP(H22,Meldeformular!$A$9:$AG$108,3),"")</f>
        <v/>
      </c>
      <c r="K22" s="161" t="str">
        <f>IF(H22&gt;0,VLOOKUP(H22,Meldeformular!$A$9:$AG$108,9),"")</f>
        <v/>
      </c>
      <c r="M22" s="159"/>
    </row>
    <row r="23" spans="1:13" ht="15.75" thickBot="1" x14ac:dyDescent="0.3">
      <c r="A23" s="140">
        <v>15</v>
      </c>
      <c r="B23" s="141">
        <f t="array" ref="B23">LARGE((Meldeformular!$AD$9:$AD$108=$F$6)*Meldeformular!$A$9:$A$108,15)</f>
        <v>0</v>
      </c>
      <c r="C23" s="142" t="str">
        <f>IF(B23&gt;0,VLOOKUP(B23,Meldeformular!$A$9:$AG$108,2),"")</f>
        <v/>
      </c>
      <c r="D23" s="143" t="str">
        <f>IF(B23&gt;0,VLOOKUP(B23,Meldeformular!$A$9:$AG$108,3),"")</f>
        <v/>
      </c>
      <c r="E23" s="162" t="str">
        <f>IF(B23&gt;0,VLOOKUP(B23,Meldeformular!$A$9:$AG$108,9),"")</f>
        <v/>
      </c>
      <c r="G23" s="140">
        <v>15</v>
      </c>
      <c r="H23" s="141">
        <f t="array" ref="H23">LARGE((Meldeformular!$AD$9:$AD$108=M$6)*Meldeformular!$A$9:$A$108,15)</f>
        <v>0</v>
      </c>
      <c r="I23" s="142" t="str">
        <f>IF(H23&gt;0,VLOOKUP(H23,Meldeformular!$A$9:$AG$108,2),"")</f>
        <v/>
      </c>
      <c r="J23" s="143" t="str">
        <f>IF(H23&gt;0,VLOOKUP(H23,Meldeformular!$A$9:$AG$108,3),"")</f>
        <v/>
      </c>
      <c r="K23" s="161" t="str">
        <f>IF(H23&gt;0,VLOOKUP(H23,Meldeformular!$A$9:$AG$108,9),"")</f>
        <v/>
      </c>
      <c r="M23" s="159"/>
    </row>
    <row r="24" spans="1:13" ht="15.75" thickBot="1" x14ac:dyDescent="0.3">
      <c r="A24" s="140">
        <v>16</v>
      </c>
      <c r="B24" s="141">
        <f t="array" ref="B24">LARGE((Meldeformular!$AD$9:$AD$108=$F$6)*Meldeformular!$A$9:$A$108,16)</f>
        <v>0</v>
      </c>
      <c r="C24" s="142" t="str">
        <f>IF(B24&gt;0,VLOOKUP(B24,Meldeformular!$A$9:$AG$108,2),"")</f>
        <v/>
      </c>
      <c r="D24" s="143" t="str">
        <f>IF(B24&gt;0,VLOOKUP(B24,Meldeformular!$A$9:$AG$108,3),"")</f>
        <v/>
      </c>
      <c r="E24" s="162" t="str">
        <f>IF(B24&gt;0,VLOOKUP(B24,Meldeformular!$A$9:$AG$108,9),"")</f>
        <v/>
      </c>
      <c r="G24" s="163">
        <v>16</v>
      </c>
      <c r="H24" s="164">
        <f t="array" ref="H24">LARGE((Meldeformular!$AD$9:$AD$108=M$6)*Meldeformular!$A$9:$A$108,16)</f>
        <v>0</v>
      </c>
      <c r="I24" s="142" t="str">
        <f>IF(H24&gt;0,VLOOKUP(H24,Meldeformular!$A$9:$AG$108,2),"")</f>
        <v/>
      </c>
      <c r="J24" s="143" t="str">
        <f>IF(H24&gt;0,VLOOKUP(H24,Meldeformular!$A$9:$AG$108,3),"")</f>
        <v/>
      </c>
      <c r="K24" s="161" t="str">
        <f>IF(H24&gt;0,VLOOKUP(H24,Meldeformular!$A$9:$AG$108,9),"")</f>
        <v/>
      </c>
      <c r="M24" s="159"/>
    </row>
    <row r="25" spans="1:13" ht="15.75" thickBot="1" x14ac:dyDescent="0.3">
      <c r="A25" s="140">
        <v>17</v>
      </c>
      <c r="B25" s="141">
        <f t="array" ref="B25">LARGE((Meldeformular!$AD$9:$AD$108=$F$6)*Meldeformular!$A$9:$A$108,17)</f>
        <v>0</v>
      </c>
      <c r="C25" s="142" t="str">
        <f>IF(B25&gt;0,VLOOKUP(B25,Meldeformular!$A$9:$AG$108,2),"")</f>
        <v/>
      </c>
      <c r="D25" s="143" t="str">
        <f>IF(B25&gt;0,VLOOKUP(B25,Meldeformular!$A$9:$AG$108,3),"")</f>
        <v/>
      </c>
      <c r="E25" s="162" t="str">
        <f>IF(B25&gt;0,VLOOKUP(B25,Meldeformular!$A$9:$AG$108,9),"")</f>
        <v/>
      </c>
      <c r="G25" s="140">
        <v>17</v>
      </c>
      <c r="H25" s="141">
        <f t="array" ref="H25">LARGE((Meldeformular!$AD$9:$AD$108=M$6)*Meldeformular!$A$9:$A$108,17)</f>
        <v>0</v>
      </c>
      <c r="I25" s="142" t="str">
        <f>IF(H25&gt;0,VLOOKUP(H25,Meldeformular!$A$9:$AG$108,2),"")</f>
        <v/>
      </c>
      <c r="J25" s="143" t="str">
        <f>IF(H25&gt;0,VLOOKUP(H25,Meldeformular!$A$9:$AG$108,3),"")</f>
        <v/>
      </c>
      <c r="K25" s="161" t="str">
        <f>IF(H25&gt;0,VLOOKUP(H25,Meldeformular!$A$9:$AG$108,9),"")</f>
        <v/>
      </c>
      <c r="M25" s="159"/>
    </row>
    <row r="26" spans="1:13" ht="15.75" thickBot="1" x14ac:dyDescent="0.3">
      <c r="A26" s="140">
        <v>18</v>
      </c>
      <c r="B26" s="141">
        <f t="array" ref="B26">LARGE((Meldeformular!$AD$9:$AD$108=$F$6)*Meldeformular!$A$9:$A$108,18)</f>
        <v>0</v>
      </c>
      <c r="C26" s="142" t="str">
        <f>IF(B26&gt;0,VLOOKUP(B26,Meldeformular!$A$9:$AG$108,2),"")</f>
        <v/>
      </c>
      <c r="D26" s="143" t="str">
        <f>IF(B26&gt;0,VLOOKUP(B26,Meldeformular!$A$9:$AG$108,3),"")</f>
        <v/>
      </c>
      <c r="E26" s="162" t="str">
        <f>IF(B26&gt;0,VLOOKUP(B26,Meldeformular!$A$9:$AG$108,9),"")</f>
        <v/>
      </c>
      <c r="G26" s="140">
        <v>18</v>
      </c>
      <c r="H26" s="141">
        <f t="array" ref="H26">LARGE((Meldeformular!$AD$9:$AD$108=M$6)*Meldeformular!$A$9:$A$108,18)</f>
        <v>0</v>
      </c>
      <c r="I26" s="142" t="str">
        <f>IF(H26&gt;0,VLOOKUP(H26,Meldeformular!$A$9:$AG$108,2),"")</f>
        <v/>
      </c>
      <c r="J26" s="143" t="str">
        <f>IF(H26&gt;0,VLOOKUP(H26,Meldeformular!$A$9:$AG$108,3),"")</f>
        <v/>
      </c>
      <c r="K26" s="161" t="str">
        <f>IF(H26&gt;0,VLOOKUP(H26,Meldeformular!$A$9:$AG$108,9),"")</f>
        <v/>
      </c>
      <c r="M26" s="159"/>
    </row>
    <row r="27" spans="1:13" ht="15.75" thickBot="1" x14ac:dyDescent="0.3">
      <c r="A27" s="140">
        <v>19</v>
      </c>
      <c r="B27" s="141">
        <f t="array" ref="B27">LARGE((Meldeformular!$AD$9:$AD$108=$F$6)*Meldeformular!$A$9:$A$108,19)</f>
        <v>0</v>
      </c>
      <c r="C27" s="142" t="str">
        <f>IF(B27&gt;0,VLOOKUP(B27,Meldeformular!$A$9:$AG$108,2),"")</f>
        <v/>
      </c>
      <c r="D27" s="143" t="str">
        <f>IF(B27&gt;0,VLOOKUP(B27,Meldeformular!$A$9:$AG$108,3),"")</f>
        <v/>
      </c>
      <c r="E27" s="162" t="str">
        <f>IF(B27&gt;0,VLOOKUP(B27,Meldeformular!$A$9:$AG$108,9),"")</f>
        <v/>
      </c>
      <c r="G27" s="140">
        <v>19</v>
      </c>
      <c r="H27" s="141">
        <f t="array" ref="H27">LARGE((Meldeformular!$AD$9:$AD$108=M$6)*Meldeformular!$A$9:$A$108,19)</f>
        <v>0</v>
      </c>
      <c r="I27" s="142" t="str">
        <f>IF(H27&gt;0,VLOOKUP(H27,Meldeformular!$A$9:$AG$108,2),"")</f>
        <v/>
      </c>
      <c r="J27" s="143" t="str">
        <f>IF(H27&gt;0,VLOOKUP(H27,Meldeformular!$A$9:$AG$108,3),"")</f>
        <v/>
      </c>
      <c r="K27" s="161" t="str">
        <f>IF(H27&gt;0,VLOOKUP(H27,Meldeformular!$A$9:$AG$108,9),"")</f>
        <v/>
      </c>
      <c r="M27" s="159"/>
    </row>
    <row r="28" spans="1:13" ht="15.75" thickBot="1" x14ac:dyDescent="0.3">
      <c r="A28" s="140">
        <v>20</v>
      </c>
      <c r="B28" s="141">
        <f t="array" ref="B28">LARGE((Meldeformular!$AD$9:$AD$108=$F$6)*Meldeformular!$A$9:$A$108,20)</f>
        <v>0</v>
      </c>
      <c r="C28" s="142" t="str">
        <f>IF(B28&gt;0,VLOOKUP(B28,Meldeformular!$A$9:$AG$108,2),"")</f>
        <v/>
      </c>
      <c r="D28" s="143" t="str">
        <f>IF(B28&gt;0,VLOOKUP(B28,Meldeformular!$A$9:$AG$108,3),"")</f>
        <v/>
      </c>
      <c r="E28" s="162" t="str">
        <f>IF(B28&gt;0,VLOOKUP(B28,Meldeformular!$A$9:$AG$108,9),"")</f>
        <v/>
      </c>
      <c r="G28" s="140">
        <v>20</v>
      </c>
      <c r="H28" s="141">
        <f t="array" ref="H28">LARGE((Meldeformular!$AD$9:$AD$108=M$6)*Meldeformular!$A$9:$A$108,20)</f>
        <v>0</v>
      </c>
      <c r="I28" s="142" t="str">
        <f>IF(H28&gt;0,VLOOKUP(H28,Meldeformular!$A$9:$AG$108,2),"")</f>
        <v/>
      </c>
      <c r="J28" s="143" t="str">
        <f>IF(H28&gt;0,VLOOKUP(H28,Meldeformular!$A$9:$AG$108,3),"")</f>
        <v/>
      </c>
      <c r="K28" s="161" t="str">
        <f>IF(H28&gt;0,VLOOKUP(H28,Meldeformular!$A$9:$AG$108,9),"")</f>
        <v/>
      </c>
      <c r="M28" s="159"/>
    </row>
    <row r="29" spans="1:13" ht="15.75" thickBot="1" x14ac:dyDescent="0.3">
      <c r="A29" s="140">
        <v>21</v>
      </c>
      <c r="B29" s="141">
        <f t="array" ref="B29">LARGE((Meldeformular!$AD$9:$AD$108=$F$6)*Meldeformular!$A$9:$A$108,21)</f>
        <v>0</v>
      </c>
      <c r="C29" s="142" t="str">
        <f>IF(B29&gt;0,VLOOKUP(B29,Meldeformular!$A$9:$AG$108,2),"")</f>
        <v/>
      </c>
      <c r="D29" s="143" t="str">
        <f>IF(B29&gt;0,VLOOKUP(B29,Meldeformular!$A$9:$AG$108,3),"")</f>
        <v/>
      </c>
      <c r="E29" s="162" t="str">
        <f>IF(B29&gt;0,VLOOKUP(B29,Meldeformular!$A$9:$AG$108,9),"")</f>
        <v/>
      </c>
      <c r="G29" s="140">
        <v>21</v>
      </c>
      <c r="H29" s="141">
        <f t="array" ref="H29">LARGE((Meldeformular!$AD$9:$AD$108=M$6)*Meldeformular!$A$9:$A$108,21)</f>
        <v>0</v>
      </c>
      <c r="I29" s="142" t="str">
        <f>IF(H29&gt;0,VLOOKUP(H29,Meldeformular!$A$9:$AG$108,2),"")</f>
        <v/>
      </c>
      <c r="J29" s="143" t="str">
        <f>IF(H29&gt;0,VLOOKUP(H29,Meldeformular!$A$9:$AG$108,3),"")</f>
        <v/>
      </c>
      <c r="K29" s="161" t="str">
        <f>IF(H29&gt;0,VLOOKUP(H29,Meldeformular!$A$9:$AG$108,9),"")</f>
        <v/>
      </c>
      <c r="M29" s="159"/>
    </row>
    <row r="30" spans="1:13" ht="15.75" thickBot="1" x14ac:dyDescent="0.3">
      <c r="A30" s="140">
        <v>22</v>
      </c>
      <c r="B30" s="141">
        <f t="array" ref="B30">LARGE((Meldeformular!$AD$9:$AD$108=$F$6)*Meldeformular!$A$9:$A$108,22)</f>
        <v>0</v>
      </c>
      <c r="C30" s="165" t="str">
        <f>IF(B30&gt;0,VLOOKUP(B30,Meldeformular!$A$9:$AG$108,2),"")</f>
        <v/>
      </c>
      <c r="D30" s="166" t="str">
        <f>IF(B30&gt;0,VLOOKUP(B30,Meldeformular!$A$9:$AG$108,3),"")</f>
        <v/>
      </c>
      <c r="E30" s="167" t="str">
        <f>IF(B30&gt;0,VLOOKUP(B30,Meldeformular!$A$9:$AG$108,9),"")</f>
        <v/>
      </c>
      <c r="G30" s="140">
        <v>22</v>
      </c>
      <c r="H30" s="141">
        <f t="array" ref="H30">LARGE((Meldeformular!$AD$9:$AD$108=M$6)*Meldeformular!$A$9:$A$108,22)</f>
        <v>0</v>
      </c>
      <c r="I30" s="165" t="str">
        <f>IF(H30&gt;0,VLOOKUP(H30,Meldeformular!$A$9:$AG$108,2),"")</f>
        <v/>
      </c>
      <c r="J30" s="166" t="str">
        <f>IF(H30&gt;0,VLOOKUP(H30,Meldeformular!$A$9:$AG$108,3),"")</f>
        <v/>
      </c>
      <c r="K30" s="167" t="str">
        <f>IF(H30&gt;0,VLOOKUP(H30,Meldeformular!$A$9:$AG$108,9),"")</f>
        <v/>
      </c>
      <c r="M30" s="159"/>
    </row>
    <row r="31" spans="1:13" ht="15.75" thickBot="1" x14ac:dyDescent="0.3"/>
    <row r="32" spans="1:13" ht="16.5" thickBot="1" x14ac:dyDescent="0.3">
      <c r="A32" s="201" t="s">
        <v>37</v>
      </c>
      <c r="B32" s="202"/>
      <c r="C32" s="202"/>
      <c r="D32" s="202"/>
      <c r="E32" s="213"/>
      <c r="F32" s="17">
        <v>3</v>
      </c>
      <c r="G32" s="201" t="s">
        <v>37</v>
      </c>
      <c r="H32" s="202"/>
      <c r="I32" s="202"/>
      <c r="J32" s="202"/>
      <c r="K32" s="213"/>
      <c r="M32" s="17">
        <v>4</v>
      </c>
    </row>
    <row r="33" spans="1:13" ht="15.75" thickBot="1" x14ac:dyDescent="0.3">
      <c r="A33" s="148" t="s">
        <v>120</v>
      </c>
      <c r="B33" s="211" t="s">
        <v>131</v>
      </c>
      <c r="C33" s="204"/>
      <c r="D33" s="204"/>
      <c r="E33" s="212"/>
      <c r="G33" s="148" t="s">
        <v>120</v>
      </c>
      <c r="H33" s="211" t="s">
        <v>132</v>
      </c>
      <c r="I33" s="204"/>
      <c r="J33" s="204"/>
      <c r="K33" s="212"/>
      <c r="M33" s="159"/>
    </row>
    <row r="34" spans="1:13" ht="15.75" thickBot="1" x14ac:dyDescent="0.3">
      <c r="A34" s="133" t="s">
        <v>75</v>
      </c>
      <c r="B34" s="141"/>
      <c r="C34" s="150" t="s">
        <v>23</v>
      </c>
      <c r="D34" s="151" t="s">
        <v>24</v>
      </c>
      <c r="E34" s="151" t="s">
        <v>27</v>
      </c>
      <c r="G34" s="133" t="s">
        <v>75</v>
      </c>
      <c r="H34" s="141"/>
      <c r="I34" s="150" t="s">
        <v>23</v>
      </c>
      <c r="J34" s="151" t="s">
        <v>24</v>
      </c>
      <c r="K34" s="151" t="s">
        <v>27</v>
      </c>
      <c r="M34" s="159"/>
    </row>
    <row r="35" spans="1:13" ht="15.75" thickBot="1" x14ac:dyDescent="0.3">
      <c r="A35" s="140">
        <v>1</v>
      </c>
      <c r="B35" s="141">
        <f t="array" ref="B35">LARGE((Meldeformular!$AD$9:$AD$108=F$32)*Meldeformular!$A$9:$A$108,1)</f>
        <v>0</v>
      </c>
      <c r="C35" s="154" t="str">
        <f>IF(B35&gt;0,VLOOKUP(B35,Meldeformular!$A$9:$AG$108,2),"")</f>
        <v/>
      </c>
      <c r="D35" s="155" t="str">
        <f>IF(B35&gt;0,VLOOKUP(B35,Meldeformular!$A$9:$AG$108,3),"")</f>
        <v/>
      </c>
      <c r="E35" s="160" t="str">
        <f>IF(B35&gt;0,VLOOKUP(B35,Meldeformular!$A$9:$AG$108,9),"")</f>
        <v/>
      </c>
      <c r="G35" s="140">
        <v>1</v>
      </c>
      <c r="H35" s="141">
        <f t="array" ref="H35">LARGE((Meldeformular!$AD$9:$AD$108=M$32)*Meldeformular!$A$9:$A$108,1)</f>
        <v>0</v>
      </c>
      <c r="I35" s="168" t="str">
        <f>IF(H35&gt;0,VLOOKUP(H35,Meldeformular!$A$9:$AG$108,2),"")</f>
        <v/>
      </c>
      <c r="J35" s="155" t="str">
        <f>IF(H35&gt;0,VLOOKUP(H35,Meldeformular!$A$9:$AG$108,3),"")</f>
        <v/>
      </c>
      <c r="K35" s="155" t="str">
        <f>IF(H35&gt;0,VLOOKUP(H35,Meldeformular!$A$9:$AG$108,9),"")</f>
        <v/>
      </c>
      <c r="M35" s="159"/>
    </row>
    <row r="36" spans="1:13" ht="15.75" thickBot="1" x14ac:dyDescent="0.3">
      <c r="A36" s="140">
        <v>2</v>
      </c>
      <c r="B36" s="141">
        <f t="array" ref="B36">LARGE((Meldeformular!$AD$9:$AD$108=$F$32)*Meldeformular!$A$9:$A$108,2)</f>
        <v>0</v>
      </c>
      <c r="C36" s="142" t="str">
        <f>IF(B36&gt;0,VLOOKUP(B36,Meldeformular!$A$9:$AG$108,2),"")</f>
        <v/>
      </c>
      <c r="D36" s="143" t="str">
        <f>IF(B36&gt;0,VLOOKUP(B36,Meldeformular!$A$9:$AG$108,3),"")</f>
        <v/>
      </c>
      <c r="E36" s="162" t="str">
        <f>IF(B36&gt;0,VLOOKUP(B36,Meldeformular!$A$9:$AG$108,9),"")</f>
        <v/>
      </c>
      <c r="G36" s="140">
        <v>2</v>
      </c>
      <c r="H36" s="141">
        <f t="array" ref="H36">LARGE((Meldeformular!$AD$9:$AD$108=M$32)*Meldeformular!$A$9:$A$108,2)</f>
        <v>0</v>
      </c>
      <c r="I36" s="169" t="str">
        <f>IF(H36&gt;0,VLOOKUP(H36,Meldeformular!$A$9:$AG$108,2),"")</f>
        <v/>
      </c>
      <c r="J36" s="143" t="str">
        <f>IF(H36&gt;0,VLOOKUP(H36,Meldeformular!$A$9:$AG$108,3),"")</f>
        <v/>
      </c>
      <c r="K36" s="155" t="str">
        <f>IF(H36&gt;0,VLOOKUP(H36,Meldeformular!$A$9:$AG$108,9),"")</f>
        <v/>
      </c>
      <c r="M36" s="159"/>
    </row>
    <row r="37" spans="1:13" ht="15.75" thickBot="1" x14ac:dyDescent="0.3">
      <c r="A37" s="140">
        <v>3</v>
      </c>
      <c r="B37" s="141">
        <f t="array" ref="B37">LARGE((Meldeformular!$AD$9:$AD$108=$F$32)*Meldeformular!$A$9:$A$108,3)</f>
        <v>0</v>
      </c>
      <c r="C37" s="142" t="str">
        <f>IF(B37&gt;0,VLOOKUP(B37,Meldeformular!$A$9:$AG$108,2),"")</f>
        <v/>
      </c>
      <c r="D37" s="143" t="str">
        <f>IF(B37&gt;0,VLOOKUP(B37,Meldeformular!$A$9:$AG$108,3),"")</f>
        <v/>
      </c>
      <c r="E37" s="162" t="str">
        <f>IF(B37&gt;0,VLOOKUP(B37,Meldeformular!$A$9:$AG$108,9),"")</f>
        <v/>
      </c>
      <c r="G37" s="140">
        <v>3</v>
      </c>
      <c r="H37" s="141">
        <f t="array" ref="H37">LARGE((Meldeformular!$AD$9:$AD$108=M$32)*Meldeformular!$A$9:$A$108,3)</f>
        <v>0</v>
      </c>
      <c r="I37" s="169" t="str">
        <f>IF(H37&gt;0,VLOOKUP(H37,Meldeformular!$A$9:$AG$108,2),"")</f>
        <v/>
      </c>
      <c r="J37" s="143" t="str">
        <f>IF(H37&gt;0,VLOOKUP(H37,Meldeformular!$A$9:$AG$108,3),"")</f>
        <v/>
      </c>
      <c r="K37" s="155" t="str">
        <f>IF(H37&gt;0,VLOOKUP(H37,Meldeformular!$A$9:$AG$108,9),"")</f>
        <v/>
      </c>
      <c r="M37" s="159"/>
    </row>
    <row r="38" spans="1:13" ht="15.75" thickBot="1" x14ac:dyDescent="0.3">
      <c r="A38" s="140">
        <v>4</v>
      </c>
      <c r="B38" s="141">
        <f t="array" ref="B38">LARGE((Meldeformular!$AD$9:$AD$108=$F$32)*Meldeformular!$A$9:$A$108,4)</f>
        <v>0</v>
      </c>
      <c r="C38" s="142" t="str">
        <f>IF(B38&gt;0,VLOOKUP(B38,Meldeformular!$A$9:$AG$108,2),"")</f>
        <v/>
      </c>
      <c r="D38" s="143" t="str">
        <f>IF(B38&gt;0,VLOOKUP(B38,Meldeformular!$A$9:$AG$108,3),"")</f>
        <v/>
      </c>
      <c r="E38" s="162" t="str">
        <f>IF(B38&gt;0,VLOOKUP(B38,Meldeformular!$A$9:$AG$108,9),"")</f>
        <v/>
      </c>
      <c r="G38" s="140">
        <v>4</v>
      </c>
      <c r="H38" s="141">
        <f t="array" ref="H38">LARGE((Meldeformular!$AD$9:$AD$108=M$32)*Meldeformular!$A$9:$A$108,4)</f>
        <v>0</v>
      </c>
      <c r="I38" s="169" t="str">
        <f>IF(H38&gt;0,VLOOKUP(H38,Meldeformular!$A$9:$AG$108,2),"")</f>
        <v/>
      </c>
      <c r="J38" s="143" t="str">
        <f>IF(H38&gt;0,VLOOKUP(H38,Meldeformular!$A$9:$AG$108,3),"")</f>
        <v/>
      </c>
      <c r="K38" s="155" t="str">
        <f>IF(H38&gt;0,VLOOKUP(H38,Meldeformular!$A$9:$AG$108,9),"")</f>
        <v/>
      </c>
      <c r="M38" s="159"/>
    </row>
    <row r="39" spans="1:13" ht="15.75" thickBot="1" x14ac:dyDescent="0.3">
      <c r="A39" s="140">
        <v>5</v>
      </c>
      <c r="B39" s="141">
        <f t="array" ref="B39">LARGE((Meldeformular!$AD$9:$AD$108=$F$32)*Meldeformular!$A$9:$A$108,5)</f>
        <v>0</v>
      </c>
      <c r="C39" s="142" t="str">
        <f>IF(B39&gt;0,VLOOKUP(B39,Meldeformular!$A$9:$AG$108,2),"")</f>
        <v/>
      </c>
      <c r="D39" s="143" t="str">
        <f>IF(B39&gt;0,VLOOKUP(B39,Meldeformular!$A$9:$AG$108,3),"")</f>
        <v/>
      </c>
      <c r="E39" s="162" t="str">
        <f>IF(B39&gt;0,VLOOKUP(B39,Meldeformular!$A$9:$AG$108,9),"")</f>
        <v/>
      </c>
      <c r="G39" s="140">
        <v>5</v>
      </c>
      <c r="H39" s="141">
        <f t="array" ref="H39">LARGE((Meldeformular!$AD$9:$AD$108=M$32)*Meldeformular!$A$9:$A$108,5)</f>
        <v>0</v>
      </c>
      <c r="I39" s="169" t="str">
        <f>IF(H39&gt;0,VLOOKUP(H39,Meldeformular!$A$9:$AG$108,2),"")</f>
        <v/>
      </c>
      <c r="J39" s="143" t="str">
        <f>IF(H39&gt;0,VLOOKUP(H39,Meldeformular!$A$9:$AG$108,3),"")</f>
        <v/>
      </c>
      <c r="K39" s="155" t="str">
        <f>IF(H39&gt;0,VLOOKUP(H39,Meldeformular!$A$9:$AG$108,9),"")</f>
        <v/>
      </c>
      <c r="M39" s="159"/>
    </row>
    <row r="40" spans="1:13" ht="15.75" thickBot="1" x14ac:dyDescent="0.3">
      <c r="A40" s="140">
        <v>6</v>
      </c>
      <c r="B40" s="141">
        <f t="array" ref="B40">LARGE((Meldeformular!$AD$9:$AD$108=$F$32)*Meldeformular!$A$9:$A$108,6)</f>
        <v>0</v>
      </c>
      <c r="C40" s="142" t="str">
        <f>IF(B40&gt;0,VLOOKUP(B40,Meldeformular!$A$9:$AG$108,2),"")</f>
        <v/>
      </c>
      <c r="D40" s="143" t="str">
        <f>IF(B40&gt;0,VLOOKUP(B40,Meldeformular!$A$9:$AG$108,3),"")</f>
        <v/>
      </c>
      <c r="E40" s="162" t="str">
        <f>IF(B40&gt;0,VLOOKUP(B40,Meldeformular!$A$9:$AG$108,9),"")</f>
        <v/>
      </c>
      <c r="G40" s="140">
        <v>6</v>
      </c>
      <c r="H40" s="141">
        <f t="array" ref="H40">LARGE((Meldeformular!$AD$9:$AD$108=M$32)*Meldeformular!$A$9:$A$108,6)</f>
        <v>0</v>
      </c>
      <c r="I40" s="169" t="str">
        <f>IF(H40&gt;0,VLOOKUP(H40,Meldeformular!$A$9:$AG$108,2),"")</f>
        <v/>
      </c>
      <c r="J40" s="143" t="str">
        <f>IF(H40&gt;0,VLOOKUP(H40,Meldeformular!$A$9:$AG$108,3),"")</f>
        <v/>
      </c>
      <c r="K40" s="155" t="str">
        <f>IF(H40&gt;0,VLOOKUP(H40,Meldeformular!$A$9:$AG$108,9),"")</f>
        <v/>
      </c>
      <c r="M40" s="159"/>
    </row>
    <row r="41" spans="1:13" ht="15.75" thickBot="1" x14ac:dyDescent="0.3">
      <c r="A41" s="140">
        <v>7</v>
      </c>
      <c r="B41" s="141">
        <f t="array" ref="B41">LARGE((Meldeformular!$AD$9:$AD$108=$F$32)*Meldeformular!$A$9:$A$108,7)</f>
        <v>0</v>
      </c>
      <c r="C41" s="142" t="str">
        <f>IF(B41&gt;0,VLOOKUP(B41,Meldeformular!$A$9:$AG$108,2),"")</f>
        <v/>
      </c>
      <c r="D41" s="143" t="str">
        <f>IF(B41&gt;0,VLOOKUP(B41,Meldeformular!$A$9:$AG$108,3),"")</f>
        <v/>
      </c>
      <c r="E41" s="162" t="str">
        <f>IF(B41&gt;0,VLOOKUP(B41,Meldeformular!$A$9:$AG$108,9),"")</f>
        <v/>
      </c>
      <c r="G41" s="140">
        <v>7</v>
      </c>
      <c r="H41" s="141">
        <f t="array" ref="H41">LARGE((Meldeformular!$AD$9:$AD$108=M$32)*Meldeformular!$A$9:$A$108,7)</f>
        <v>0</v>
      </c>
      <c r="I41" s="169" t="str">
        <f>IF(H41&gt;0,VLOOKUP(H41,Meldeformular!$A$9:$AG$108,2),"")</f>
        <v/>
      </c>
      <c r="J41" s="143" t="str">
        <f>IF(H41&gt;0,VLOOKUP(H41,Meldeformular!$A$9:$AG$108,3),"")</f>
        <v/>
      </c>
      <c r="K41" s="155" t="str">
        <f>IF(H41&gt;0,VLOOKUP(H41,Meldeformular!$A$9:$AG$108,9),"")</f>
        <v/>
      </c>
      <c r="M41" s="159"/>
    </row>
    <row r="42" spans="1:13" ht="15.75" thickBot="1" x14ac:dyDescent="0.3">
      <c r="A42" s="140">
        <v>8</v>
      </c>
      <c r="B42" s="141">
        <f t="array" ref="B42">LARGE((Meldeformular!$AD$9:$AD$108=$F$32)*Meldeformular!$A$9:$A$108,8)</f>
        <v>0</v>
      </c>
      <c r="C42" s="142" t="str">
        <f>IF(B42&gt;0,VLOOKUP(B42,Meldeformular!$A$9:$AG$108,2),"")</f>
        <v/>
      </c>
      <c r="D42" s="143" t="str">
        <f>IF(B42&gt;0,VLOOKUP(B42,Meldeformular!$A$9:$AG$108,3),"")</f>
        <v/>
      </c>
      <c r="E42" s="162" t="str">
        <f>IF(B42&gt;0,VLOOKUP(B42,Meldeformular!$A$9:$AG$108,9),"")</f>
        <v/>
      </c>
      <c r="G42" s="140">
        <v>8</v>
      </c>
      <c r="H42" s="141">
        <f t="array" ref="H42">LARGE((Meldeformular!$AD$9:$AD$108=M$32)*Meldeformular!$A$9:$A$108,8)</f>
        <v>0</v>
      </c>
      <c r="I42" s="169" t="str">
        <f>IF(H42&gt;0,VLOOKUP(H42,Meldeformular!$A$9:$AG$108,2),"")</f>
        <v/>
      </c>
      <c r="J42" s="143" t="str">
        <f>IF(H42&gt;0,VLOOKUP(H42,Meldeformular!$A$9:$AG$108,3),"")</f>
        <v/>
      </c>
      <c r="K42" s="155" t="str">
        <f>IF(H42&gt;0,VLOOKUP(H42,Meldeformular!$A$9:$AG$108,9),"")</f>
        <v/>
      </c>
      <c r="M42" s="159"/>
    </row>
    <row r="43" spans="1:13" ht="15.75" thickBot="1" x14ac:dyDescent="0.3">
      <c r="A43" s="140">
        <v>9</v>
      </c>
      <c r="B43" s="141">
        <f t="array" ref="B43">LARGE((Meldeformular!$AD$9:$AD$108=$F$32)*Meldeformular!$A$9:$A$108,9)</f>
        <v>0</v>
      </c>
      <c r="C43" s="142" t="str">
        <f>IF(B43&gt;0,VLOOKUP(B43,Meldeformular!$A$9:$AG$108,2),"")</f>
        <v/>
      </c>
      <c r="D43" s="143" t="str">
        <f>IF(B43&gt;0,VLOOKUP(B43,Meldeformular!$A$9:$AG$108,3),"")</f>
        <v/>
      </c>
      <c r="E43" s="162" t="str">
        <f>IF(B43&gt;0,VLOOKUP(B43,Meldeformular!$A$9:$AG$108,9),"")</f>
        <v/>
      </c>
      <c r="G43" s="140">
        <v>9</v>
      </c>
      <c r="H43" s="141">
        <f t="array" ref="H43">LARGE((Meldeformular!$AD$9:$AD$108=M$32)*Meldeformular!$A$9:$A$108,9)</f>
        <v>0</v>
      </c>
      <c r="I43" s="169" t="str">
        <f>IF(H43&gt;0,VLOOKUP(H43,Meldeformular!$A$9:$AG$108,2),"")</f>
        <v/>
      </c>
      <c r="J43" s="143" t="str">
        <f>IF(H43&gt;0,VLOOKUP(H43,Meldeformular!$A$9:$AG$108,3),"")</f>
        <v/>
      </c>
      <c r="K43" s="155" t="str">
        <f>IF(H43&gt;0,VLOOKUP(H43,Meldeformular!$A$9:$AG$108,9),"")</f>
        <v/>
      </c>
      <c r="M43" s="159"/>
    </row>
    <row r="44" spans="1:13" ht="15.75" thickBot="1" x14ac:dyDescent="0.3">
      <c r="A44" s="140">
        <v>10</v>
      </c>
      <c r="B44" s="141">
        <f t="array" ref="B44">LARGE((Meldeformular!$AD$9:$AD$108=$F$32)*Meldeformular!$A$9:$A$108,10)</f>
        <v>0</v>
      </c>
      <c r="C44" s="142" t="str">
        <f>IF(B44&gt;0,VLOOKUP(B44,Meldeformular!$A$9:$AG$108,2),"")</f>
        <v/>
      </c>
      <c r="D44" s="143" t="str">
        <f>IF(B44&gt;0,VLOOKUP(B44,Meldeformular!$A$9:$AG$108,3),"")</f>
        <v/>
      </c>
      <c r="E44" s="162" t="str">
        <f>IF(B44&gt;0,VLOOKUP(B44,Meldeformular!$A$9:$AG$108,9),"")</f>
        <v/>
      </c>
      <c r="G44" s="140">
        <v>10</v>
      </c>
      <c r="H44" s="141">
        <f t="array" ref="H44">LARGE((Meldeformular!$AD$9:$AD$108=M$32)*Meldeformular!$A$9:$A$108,10)</f>
        <v>0</v>
      </c>
      <c r="I44" s="169" t="str">
        <f>IF(H44&gt;0,VLOOKUP(H44,Meldeformular!$A$9:$AG$108,2),"")</f>
        <v/>
      </c>
      <c r="J44" s="143" t="str">
        <f>IF(H44&gt;0,VLOOKUP(H44,Meldeformular!$A$9:$AG$108,3),"")</f>
        <v/>
      </c>
      <c r="K44" s="155" t="str">
        <f>IF(H44&gt;0,VLOOKUP(H44,Meldeformular!$A$9:$AG$108,9),"")</f>
        <v/>
      </c>
      <c r="M44" s="159"/>
    </row>
    <row r="45" spans="1:13" ht="15.75" thickBot="1" x14ac:dyDescent="0.3">
      <c r="A45" s="140">
        <v>11</v>
      </c>
      <c r="B45" s="141">
        <f t="array" ref="B45">LARGE((Meldeformular!$AD$9:$AD$108=$F$32)*Meldeformular!$A$9:$A$108,11)</f>
        <v>0</v>
      </c>
      <c r="C45" s="142" t="str">
        <f>IF(B45&gt;0,VLOOKUP(B45,Meldeformular!$A$9:$AG$108,2),"")</f>
        <v/>
      </c>
      <c r="D45" s="143" t="str">
        <f>IF(B45&gt;0,VLOOKUP(B45,Meldeformular!$A$9:$AG$108,3),"")</f>
        <v/>
      </c>
      <c r="E45" s="162" t="str">
        <f>IF(B45&gt;0,VLOOKUP(B45,Meldeformular!$A$9:$AG$108,9),"")</f>
        <v/>
      </c>
      <c r="G45" s="140">
        <v>11</v>
      </c>
      <c r="H45" s="141">
        <f t="array" ref="H45">LARGE((Meldeformular!$AD$9:$AD$108=M$32)*Meldeformular!$A$9:$A$108,11)</f>
        <v>0</v>
      </c>
      <c r="I45" s="169" t="str">
        <f>IF(H45&gt;0,VLOOKUP(H45,Meldeformular!$A$9:$AG$108,2),"")</f>
        <v/>
      </c>
      <c r="J45" s="143" t="str">
        <f>IF(H45&gt;0,VLOOKUP(H45,Meldeformular!$A$9:$AG$108,3),"")</f>
        <v/>
      </c>
      <c r="K45" s="155" t="str">
        <f>IF(H45&gt;0,VLOOKUP(H45,Meldeformular!$A$9:$AG$108,9),"")</f>
        <v/>
      </c>
      <c r="M45" s="159"/>
    </row>
    <row r="46" spans="1:13" ht="15.75" thickBot="1" x14ac:dyDescent="0.3">
      <c r="A46" s="140">
        <v>12</v>
      </c>
      <c r="B46" s="141">
        <f t="array" ref="B46">LARGE((Meldeformular!$AD$9:$AD$108=$F$32)*Meldeformular!$A$9:$A$108,12)</f>
        <v>0</v>
      </c>
      <c r="C46" s="142" t="str">
        <f>IF(B46&gt;0,VLOOKUP(B46,Meldeformular!$A$9:$AG$108,2),"")</f>
        <v/>
      </c>
      <c r="D46" s="143" t="str">
        <f>IF(B46&gt;0,VLOOKUP(B46,Meldeformular!$A$9:$AG$108,3),"")</f>
        <v/>
      </c>
      <c r="E46" s="162" t="str">
        <f>IF(B46&gt;0,VLOOKUP(B46,Meldeformular!$A$9:$AG$108,9),"")</f>
        <v/>
      </c>
      <c r="G46" s="140">
        <v>12</v>
      </c>
      <c r="H46" s="141">
        <f t="array" ref="H46">LARGE((Meldeformular!$AD$9:$AD$108=M$32)*Meldeformular!$A$9:$A$108,12)</f>
        <v>0</v>
      </c>
      <c r="I46" s="169" t="str">
        <f>IF(H46&gt;0,VLOOKUP(H46,Meldeformular!$A$9:$AG$108,2),"")</f>
        <v/>
      </c>
      <c r="J46" s="143" t="str">
        <f>IF(H46&gt;0,VLOOKUP(H46,Meldeformular!$A$9:$AG$108,3),"")</f>
        <v/>
      </c>
      <c r="K46" s="155" t="str">
        <f>IF(H46&gt;0,VLOOKUP(H46,Meldeformular!$A$9:$AG$108,9),"")</f>
        <v/>
      </c>
      <c r="M46" s="159"/>
    </row>
    <row r="47" spans="1:13" ht="15.75" thickBot="1" x14ac:dyDescent="0.3">
      <c r="A47" s="140">
        <v>13</v>
      </c>
      <c r="B47" s="141">
        <f t="array" ref="B47">LARGE((Meldeformular!$AD$9:$AD$108=$F$32)*Meldeformular!$A$9:$A$108,13)</f>
        <v>0</v>
      </c>
      <c r="C47" s="142" t="str">
        <f>IF(B47&gt;0,VLOOKUP(B47,Meldeformular!$A$9:$AG$108,2),"")</f>
        <v/>
      </c>
      <c r="D47" s="143" t="str">
        <f>IF(B47&gt;0,VLOOKUP(B47,Meldeformular!$A$9:$AG$108,3),"")</f>
        <v/>
      </c>
      <c r="E47" s="162" t="str">
        <f>IF(B47&gt;0,VLOOKUP(B47,Meldeformular!$A$9:$AG$108,9),"")</f>
        <v/>
      </c>
      <c r="G47" s="140">
        <v>13</v>
      </c>
      <c r="H47" s="141">
        <f t="array" ref="H47">LARGE((Meldeformular!$AD$9:$AD$108=M$32)*Meldeformular!$A$9:$A$108,13)</f>
        <v>0</v>
      </c>
      <c r="I47" s="169" t="str">
        <f>IF(H47&gt;0,VLOOKUP(H47,Meldeformular!$A$9:$AG$108,2),"")</f>
        <v/>
      </c>
      <c r="J47" s="143" t="str">
        <f>IF(H47&gt;0,VLOOKUP(H47,Meldeformular!$A$9:$AG$108,3),"")</f>
        <v/>
      </c>
      <c r="K47" s="155" t="str">
        <f>IF(H47&gt;0,VLOOKUP(H47,Meldeformular!$A$9:$AG$108,9),"")</f>
        <v/>
      </c>
      <c r="M47" s="159"/>
    </row>
    <row r="48" spans="1:13" ht="15.75" thickBot="1" x14ac:dyDescent="0.3">
      <c r="A48" s="140">
        <v>14</v>
      </c>
      <c r="B48" s="141">
        <f t="array" ref="B48">LARGE((Meldeformular!$AD$9:$AD$108=$F$32)*Meldeformular!$A$9:$A$108,14)</f>
        <v>0</v>
      </c>
      <c r="C48" s="142" t="str">
        <f>IF(B48&gt;0,VLOOKUP(B48,Meldeformular!$A$9:$AG$108,2),"")</f>
        <v/>
      </c>
      <c r="D48" s="143" t="str">
        <f>IF(B48&gt;0,VLOOKUP(B48,Meldeformular!$A$9:$AG$108,3),"")</f>
        <v/>
      </c>
      <c r="E48" s="162" t="str">
        <f>IF(B48&gt;0,VLOOKUP(B48,Meldeformular!$A$9:$AG$108,9),"")</f>
        <v/>
      </c>
      <c r="G48" s="140">
        <v>14</v>
      </c>
      <c r="H48" s="141">
        <f t="array" ref="H48">LARGE((Meldeformular!$AD$9:$AD$108=M$32)*Meldeformular!$A$9:$A$108,14)</f>
        <v>0</v>
      </c>
      <c r="I48" s="169" t="str">
        <f>IF(H48&gt;0,VLOOKUP(H48,Meldeformular!$A$9:$AG$108,2),"")</f>
        <v/>
      </c>
      <c r="J48" s="143" t="str">
        <f>IF(H48&gt;0,VLOOKUP(H48,Meldeformular!$A$9:$AG$108,3),"")</f>
        <v/>
      </c>
      <c r="K48" s="155" t="str">
        <f>IF(H48&gt;0,VLOOKUP(H48,Meldeformular!$A$9:$AG$108,9),"")</f>
        <v/>
      </c>
      <c r="M48" s="159"/>
    </row>
    <row r="49" spans="1:13" ht="15.75" thickBot="1" x14ac:dyDescent="0.3">
      <c r="A49" s="140">
        <v>15</v>
      </c>
      <c r="B49" s="141">
        <f t="array" ref="B49">LARGE((Meldeformular!$AD$9:$AD$108=$F$32)*Meldeformular!$A$9:$A$108,15)</f>
        <v>0</v>
      </c>
      <c r="C49" s="142" t="str">
        <f>IF(B49&gt;0,VLOOKUP(B49,Meldeformular!$A$9:$AG$108,2),"")</f>
        <v/>
      </c>
      <c r="D49" s="143" t="str">
        <f>IF(B49&gt;0,VLOOKUP(B49,Meldeformular!$A$9:$AG$108,3),"")</f>
        <v/>
      </c>
      <c r="E49" s="162" t="str">
        <f>IF(B49&gt;0,VLOOKUP(B49,Meldeformular!$A$9:$AG$108,9),"")</f>
        <v/>
      </c>
      <c r="G49" s="140">
        <v>15</v>
      </c>
      <c r="H49" s="141">
        <f t="array" ref="H49">LARGE((Meldeformular!$AD$9:$AD$108=M$32)*Meldeformular!$A$9:$A$108,15)</f>
        <v>0</v>
      </c>
      <c r="I49" s="169" t="str">
        <f>IF(H49&gt;0,VLOOKUP(H49,Meldeformular!$A$9:$AG$108,2),"")</f>
        <v/>
      </c>
      <c r="J49" s="143" t="str">
        <f>IF(H49&gt;0,VLOOKUP(H49,Meldeformular!$A$9:$AG$108,3),"")</f>
        <v/>
      </c>
      <c r="K49" s="155" t="str">
        <f>IF(H49&gt;0,VLOOKUP(H49,Meldeformular!$A$9:$AG$108,9),"")</f>
        <v/>
      </c>
      <c r="M49" s="159"/>
    </row>
    <row r="50" spans="1:13" ht="15.75" thickBot="1" x14ac:dyDescent="0.3">
      <c r="A50" s="140">
        <v>16</v>
      </c>
      <c r="B50" s="141">
        <f t="array" ref="B50">LARGE((Meldeformular!$AD$9:$AD$108=$F$32)*Meldeformular!$A$9:$A$108,16)</f>
        <v>0</v>
      </c>
      <c r="C50" s="142" t="str">
        <f>IF(B50&gt;0,VLOOKUP(B50,Meldeformular!$A$9:$AG$108,2),"")</f>
        <v/>
      </c>
      <c r="D50" s="143" t="str">
        <f>IF(B50&gt;0,VLOOKUP(B50,Meldeformular!$A$9:$AG$108,3),"")</f>
        <v/>
      </c>
      <c r="E50" s="162" t="str">
        <f>IF(B50&gt;0,VLOOKUP(B50,Meldeformular!$A$9:$AG$108,9),"")</f>
        <v/>
      </c>
      <c r="G50" s="140">
        <v>16</v>
      </c>
      <c r="H50" s="141">
        <f t="array" ref="H50">LARGE((Meldeformular!$AD$9:$AD$108=M$32)*Meldeformular!$A$9:$A$108,16)</f>
        <v>0</v>
      </c>
      <c r="I50" s="169" t="str">
        <f>IF(H50&gt;0,VLOOKUP(H50,Meldeformular!$A$9:$AG$108,2),"")</f>
        <v/>
      </c>
      <c r="J50" s="143" t="str">
        <f>IF(H50&gt;0,VLOOKUP(H50,Meldeformular!$A$9:$AG$108,3),"")</f>
        <v/>
      </c>
      <c r="K50" s="155" t="str">
        <f>IF(H50&gt;0,VLOOKUP(H50,Meldeformular!$A$9:$AG$108,9),"")</f>
        <v/>
      </c>
      <c r="M50" s="159"/>
    </row>
    <row r="51" spans="1:13" ht="15.75" thickBot="1" x14ac:dyDescent="0.3">
      <c r="A51" s="140">
        <v>17</v>
      </c>
      <c r="B51" s="141">
        <f t="array" ref="B51">LARGE((Meldeformular!$AD$9:$AD$108=$F$32)*Meldeformular!$A$9:$A$108,17)</f>
        <v>0</v>
      </c>
      <c r="C51" s="142" t="str">
        <f>IF(B51&gt;0,VLOOKUP(B51,Meldeformular!$A$9:$AG$108,2),"")</f>
        <v/>
      </c>
      <c r="D51" s="143" t="str">
        <f>IF(B51&gt;0,VLOOKUP(B51,Meldeformular!$A$9:$AG$108,3),"")</f>
        <v/>
      </c>
      <c r="E51" s="162" t="str">
        <f>IF(B51&gt;0,VLOOKUP(B51,Meldeformular!$A$9:$AG$108,9),"")</f>
        <v/>
      </c>
      <c r="G51" s="140">
        <v>17</v>
      </c>
      <c r="H51" s="141">
        <f t="array" ref="H51">LARGE((Meldeformular!$AD$9:$AD$108=M$32)*Meldeformular!$A$9:$A$108,17)</f>
        <v>0</v>
      </c>
      <c r="I51" s="169" t="str">
        <f>IF(H51&gt;0,VLOOKUP(H51,Meldeformular!$A$9:$AG$108,2),"")</f>
        <v/>
      </c>
      <c r="J51" s="143" t="str">
        <f>IF(H51&gt;0,VLOOKUP(H51,Meldeformular!$A$9:$AG$108,3),"")</f>
        <v/>
      </c>
      <c r="K51" s="155" t="str">
        <f>IF(H51&gt;0,VLOOKUP(H51,Meldeformular!$A$9:$AG$108,9),"")</f>
        <v/>
      </c>
      <c r="M51" s="159"/>
    </row>
    <row r="52" spans="1:13" ht="15.75" thickBot="1" x14ac:dyDescent="0.3">
      <c r="A52" s="140">
        <v>18</v>
      </c>
      <c r="B52" s="141">
        <f t="array" ref="B52">LARGE((Meldeformular!$AD$9:$AD$108=$F$32)*Meldeformular!$A$9:$A$108,18)</f>
        <v>0</v>
      </c>
      <c r="C52" s="142" t="str">
        <f>IF(B52&gt;0,VLOOKUP(B52,Meldeformular!$A$9:$AG$108,2),"")</f>
        <v/>
      </c>
      <c r="D52" s="143" t="str">
        <f>IF(B52&gt;0,VLOOKUP(B52,Meldeformular!$A$9:$AG$108,3),"")</f>
        <v/>
      </c>
      <c r="E52" s="162" t="str">
        <f>IF(B52&gt;0,VLOOKUP(B52,Meldeformular!$A$9:$AG$108,9),"")</f>
        <v/>
      </c>
      <c r="G52" s="140">
        <v>18</v>
      </c>
      <c r="H52" s="141">
        <f t="array" ref="H52">LARGE((Meldeformular!$AD$9:$AD$108=M$32)*Meldeformular!$A$9:$A$108,18)</f>
        <v>0</v>
      </c>
      <c r="I52" s="169" t="str">
        <f>IF(H52&gt;0,VLOOKUP(H52,Meldeformular!$A$9:$AG$108,2),"")</f>
        <v/>
      </c>
      <c r="J52" s="143" t="str">
        <f>IF(H52&gt;0,VLOOKUP(H52,Meldeformular!$A$9:$AG$108,3),"")</f>
        <v/>
      </c>
      <c r="K52" s="155" t="str">
        <f>IF(H52&gt;0,VLOOKUP(H52,Meldeformular!$A$9:$AG$108,9),"")</f>
        <v/>
      </c>
      <c r="M52" s="159"/>
    </row>
    <row r="53" spans="1:13" ht="15.75" thickBot="1" x14ac:dyDescent="0.3">
      <c r="A53" s="163">
        <v>19</v>
      </c>
      <c r="B53" s="164">
        <f t="array" ref="B53">LARGE((Meldeformular!$AD$9:$AD$108=$F$32)*Meldeformular!$A$9:$A$108,19)</f>
        <v>0</v>
      </c>
      <c r="C53" s="142" t="str">
        <f>IF(B53&gt;0,VLOOKUP(B53,Meldeformular!$A$9:$AG$108,2),"")</f>
        <v/>
      </c>
      <c r="D53" s="143" t="str">
        <f>IF(B53&gt;0,VLOOKUP(B53,Meldeformular!$A$9:$AG$108,3),"")</f>
        <v/>
      </c>
      <c r="E53" s="162" t="str">
        <f>IF(B53&gt;0,VLOOKUP(B53,Meldeformular!$A$9:$AG$108,9),"")</f>
        <v/>
      </c>
      <c r="G53" s="140">
        <v>19</v>
      </c>
      <c r="H53" s="141">
        <f t="array" ref="H53">LARGE((Meldeformular!$AD$9:$AD$108=M$32)*Meldeformular!$A$9:$A$108,19)</f>
        <v>0</v>
      </c>
      <c r="I53" s="169" t="str">
        <f>IF(H53&gt;0,VLOOKUP(H53,Meldeformular!$A$9:$AG$108,2),"")</f>
        <v/>
      </c>
      <c r="J53" s="143" t="str">
        <f>IF(H53&gt;0,VLOOKUP(H53,Meldeformular!$A$9:$AG$108,3),"")</f>
        <v/>
      </c>
      <c r="K53" s="155" t="str">
        <f>IF(H53&gt;0,VLOOKUP(H53,Meldeformular!$A$9:$AG$108,9),"")</f>
        <v/>
      </c>
      <c r="M53" s="159"/>
    </row>
    <row r="54" spans="1:13" ht="15.75" thickBot="1" x14ac:dyDescent="0.3">
      <c r="A54" s="140">
        <v>20</v>
      </c>
      <c r="B54" s="141">
        <f t="array" ref="B54">LARGE((Meldeformular!$AD$9:$AD$108=$F$32)*Meldeformular!$A$9:$A$108,20)</f>
        <v>0</v>
      </c>
      <c r="C54" s="142" t="str">
        <f>IF(B54&gt;0,VLOOKUP(B54,Meldeformular!$A$9:$AG$108,2),"")</f>
        <v/>
      </c>
      <c r="D54" s="143" t="str">
        <f>IF(B54&gt;0,VLOOKUP(B54,Meldeformular!$A$9:$AG$108,3),"")</f>
        <v/>
      </c>
      <c r="E54" s="162" t="str">
        <f>IF(B54&gt;0,VLOOKUP(B54,Meldeformular!$A$9:$AG$108,9),"")</f>
        <v/>
      </c>
      <c r="G54" s="140">
        <v>20</v>
      </c>
      <c r="H54" s="141">
        <f t="array" ref="H54">LARGE((Meldeformular!$AD$9:$AD$108=M$32)*Meldeformular!$A$9:$A$108,20)</f>
        <v>0</v>
      </c>
      <c r="I54" s="169" t="str">
        <f>IF(H54&gt;0,VLOOKUP(H54,Meldeformular!$A$9:$AG$108,2),"")</f>
        <v/>
      </c>
      <c r="J54" s="143" t="str">
        <f>IF(H54&gt;0,VLOOKUP(H54,Meldeformular!$A$9:$AG$108,3),"")</f>
        <v/>
      </c>
      <c r="K54" s="155" t="str">
        <f>IF(H54&gt;0,VLOOKUP(H54,Meldeformular!$A$9:$AG$108,9),"")</f>
        <v/>
      </c>
      <c r="M54" s="159"/>
    </row>
    <row r="55" spans="1:13" ht="15.75" thickBot="1" x14ac:dyDescent="0.3">
      <c r="A55" s="140">
        <v>21</v>
      </c>
      <c r="B55" s="141">
        <f t="array" ref="B55">LARGE((Meldeformular!$AD$9:$AD$108=$F$32)*Meldeformular!$A$9:$A$108,21)</f>
        <v>0</v>
      </c>
      <c r="C55" s="142" t="str">
        <f>IF(B55&gt;0,VLOOKUP(B55,Meldeformular!$A$9:$AG$108,2),"")</f>
        <v/>
      </c>
      <c r="D55" s="143" t="str">
        <f>IF(B55&gt;0,VLOOKUP(B55,Meldeformular!$A$9:$AG$108,3),"")</f>
        <v/>
      </c>
      <c r="E55" s="162" t="str">
        <f>IF(B55&gt;0,VLOOKUP(B55,Meldeformular!$A$9:$AG$108,9),"")</f>
        <v/>
      </c>
      <c r="G55" s="140">
        <v>21</v>
      </c>
      <c r="H55" s="141">
        <f t="array" ref="H55">LARGE((Meldeformular!$AD$9:$AD$108=M$32)*Meldeformular!$A$9:$A$108,21)</f>
        <v>0</v>
      </c>
      <c r="I55" s="169" t="str">
        <f>IF(H55&gt;0,VLOOKUP(H55,Meldeformular!$A$9:$AG$108,2),"")</f>
        <v/>
      </c>
      <c r="J55" s="143" t="str">
        <f>IF(H55&gt;0,VLOOKUP(H55,Meldeformular!$A$9:$AG$108,3),"")</f>
        <v/>
      </c>
      <c r="K55" s="155" t="str">
        <f>IF(H55&gt;0,VLOOKUP(H55,Meldeformular!$A$9:$AG$108,9),"")</f>
        <v/>
      </c>
      <c r="M55" s="159"/>
    </row>
    <row r="56" spans="1:13" ht="15.75" thickBot="1" x14ac:dyDescent="0.3">
      <c r="A56" s="140">
        <v>22</v>
      </c>
      <c r="B56" s="141">
        <f t="array" ref="B56">LARGE((Meldeformular!$AD$9:$AD$108=$F$32)*Meldeformular!$A$9:$A$108,22)</f>
        <v>0</v>
      </c>
      <c r="C56" s="165" t="str">
        <f>IF(B56&gt;0,VLOOKUP(B56,Meldeformular!$A$9:$AG$108,2),"")</f>
        <v/>
      </c>
      <c r="D56" s="166" t="str">
        <f>IF(B56&gt;0,VLOOKUP(B56,Meldeformular!$A$9:$AG$108,3),"")</f>
        <v/>
      </c>
      <c r="E56" s="167" t="str">
        <f>IF(B56&gt;0,VLOOKUP(B56,Meldeformular!$A$9:$AG$108,9),"")</f>
        <v/>
      </c>
      <c r="G56" s="140">
        <v>22</v>
      </c>
      <c r="H56" s="141">
        <f t="array" ref="H56">LARGE((Meldeformular!$AD$9:$AD$108=M$32)*Meldeformular!$A$9:$A$108,22)</f>
        <v>0</v>
      </c>
      <c r="I56" s="170" t="str">
        <f>IF(H56&gt;0,VLOOKUP(H56,Meldeformular!$A$9:$AG$108,2),"")</f>
        <v/>
      </c>
      <c r="J56" s="166" t="str">
        <f>IF(H56&gt;0,VLOOKUP(H56,Meldeformular!$A$9:$AG$108,3),"")</f>
        <v/>
      </c>
      <c r="K56" s="167" t="str">
        <f>IF(H56&gt;0,VLOOKUP(H56,Meldeformular!$A$9:$AG$108,9),"")</f>
        <v/>
      </c>
      <c r="M56" s="159"/>
    </row>
  </sheetData>
  <sheetProtection algorithmName="SHA-512" hashValue="mfsPv4e8gfFN/0oMsvH3gW+PVtUxqHRGCCl0vKw+OSA/szsPs9t9MEN+uQ0ol+jokGBUe27DGpzQ9cpd1/ycPQ==" saltValue="EW1eIhrFP4fOLlF+Sqqljw==" spinCount="100000" sheet="1" objects="1" scenarios="1" selectLockedCells="1"/>
  <mergeCells count="12">
    <mergeCell ref="A1:M1"/>
    <mergeCell ref="A2:M2"/>
    <mergeCell ref="B33:E33"/>
    <mergeCell ref="H33:K33"/>
    <mergeCell ref="G32:K32"/>
    <mergeCell ref="A6:E6"/>
    <mergeCell ref="G6:K6"/>
    <mergeCell ref="B7:E7"/>
    <mergeCell ref="H7:K7"/>
    <mergeCell ref="A32:E32"/>
    <mergeCell ref="C4:H4"/>
    <mergeCell ref="I4:K4"/>
  </mergeCells>
  <dataValidations count="1">
    <dataValidation showDropDown="1" showInputMessage="1" showErrorMessage="1" sqref="H9:K30 B9:E30 H35:K56 B35:E56" xr:uid="{00000000-0002-0000-0500-000000000000}"/>
  </dataValidation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8"/>
  <dimension ref="A1:U26"/>
  <sheetViews>
    <sheetView showGridLines="0" showRowColHeaders="0" workbookViewId="0">
      <selection activeCell="I25" sqref="A1:I25"/>
    </sheetView>
  </sheetViews>
  <sheetFormatPr defaultColWidth="11.42578125" defaultRowHeight="15" x14ac:dyDescent="0.2"/>
  <cols>
    <col min="1" max="1" width="7.7109375" style="5" customWidth="1"/>
    <col min="2" max="2" width="11.42578125" style="5"/>
    <col min="3" max="3" width="22" style="5" customWidth="1"/>
    <col min="4" max="4" width="10.140625" style="5" customWidth="1"/>
    <col min="5" max="5" width="2.5703125" style="5" customWidth="1"/>
    <col min="6" max="6" width="8.5703125" style="5" customWidth="1"/>
    <col min="7" max="7" width="16.42578125" style="5" customWidth="1"/>
    <col min="8" max="8" width="13.5703125" style="5" customWidth="1"/>
    <col min="9" max="16384" width="11.42578125" style="5"/>
  </cols>
  <sheetData>
    <row r="1" spans="1:21" s="2" customFormat="1" ht="38.1" customHeight="1" x14ac:dyDescent="0.4">
      <c r="A1" s="219" t="str">
        <f>'allg. Daten'!A1</f>
        <v>Hessische Meisterschaft im Einrad Freestyle</v>
      </c>
      <c r="B1" s="219"/>
      <c r="C1" s="219"/>
      <c r="D1" s="219"/>
      <c r="E1" s="219"/>
      <c r="F1" s="219"/>
      <c r="G1" s="219"/>
      <c r="H1" s="219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1" s="2" customFormat="1" ht="38.1" customHeight="1" x14ac:dyDescent="0.4">
      <c r="A2" s="220">
        <f>'allg. Daten'!B2</f>
        <v>46200</v>
      </c>
      <c r="B2" s="220"/>
      <c r="C2" s="220"/>
      <c r="D2" s="220"/>
      <c r="E2" s="220"/>
      <c r="F2" s="220"/>
      <c r="G2" s="220"/>
      <c r="H2" s="220"/>
      <c r="I2"/>
      <c r="J2"/>
      <c r="K2"/>
      <c r="L2"/>
      <c r="M2"/>
      <c r="N2"/>
      <c r="O2"/>
      <c r="P2"/>
      <c r="Q2"/>
      <c r="R2"/>
      <c r="S2"/>
      <c r="T2"/>
      <c r="U2"/>
    </row>
    <row r="3" spans="1:21" customFormat="1" ht="20.100000000000001" customHeight="1" x14ac:dyDescent="0.25"/>
    <row r="4" spans="1:21" ht="25.5" x14ac:dyDescent="0.35">
      <c r="B4" s="14" t="s">
        <v>21</v>
      </c>
      <c r="C4" s="221" t="str">
        <f>'allg. Daten'!C6</f>
        <v>Vereinsname</v>
      </c>
      <c r="D4" s="222"/>
      <c r="E4" s="222"/>
      <c r="F4" s="222"/>
      <c r="G4" s="222"/>
      <c r="H4" s="222"/>
    </row>
    <row r="5" spans="1:21" ht="15.75" thickBot="1" x14ac:dyDescent="0.25"/>
    <row r="6" spans="1:21" ht="16.5" thickBot="1" x14ac:dyDescent="0.3">
      <c r="B6" s="218" t="s">
        <v>133</v>
      </c>
      <c r="C6" s="218"/>
      <c r="D6" s="216" t="str">
        <f>'allg. Daten'!C7</f>
        <v>Name, Vorname</v>
      </c>
      <c r="E6" s="216"/>
      <c r="F6" s="216"/>
      <c r="G6" s="216"/>
      <c r="H6" s="217"/>
    </row>
    <row r="7" spans="1:21" ht="16.5" thickBot="1" x14ac:dyDescent="0.3">
      <c r="C7" s="12" t="s">
        <v>6</v>
      </c>
      <c r="D7" s="216" t="str">
        <f>'allg. Daten'!C8</f>
        <v>Str</v>
      </c>
      <c r="E7" s="216"/>
      <c r="F7" s="216"/>
      <c r="G7" s="216"/>
      <c r="H7" s="217"/>
    </row>
    <row r="8" spans="1:21" ht="16.5" thickBot="1" x14ac:dyDescent="0.3">
      <c r="C8" s="13" t="s">
        <v>10</v>
      </c>
      <c r="D8" s="216" t="str">
        <f>'allg. Daten'!C9&amp;" "&amp;'allg. Daten'!C10</f>
        <v>54321 Ort</v>
      </c>
      <c r="E8" s="216"/>
      <c r="F8" s="216"/>
      <c r="G8" s="216"/>
      <c r="H8" s="217"/>
    </row>
    <row r="9" spans="1:21" ht="16.5" thickBot="1" x14ac:dyDescent="0.3">
      <c r="C9" s="13" t="s">
        <v>11</v>
      </c>
      <c r="D9" s="216" t="str">
        <f>'allg. Daten'!C11</f>
        <v>Email-Adresse</v>
      </c>
      <c r="E9" s="216"/>
      <c r="F9" s="216"/>
      <c r="G9" s="216"/>
      <c r="H9" s="217"/>
    </row>
    <row r="10" spans="1:21" ht="16.5" thickBot="1" x14ac:dyDescent="0.3">
      <c r="C10" s="13" t="s">
        <v>13</v>
      </c>
      <c r="D10" s="224">
        <f>'allg. Daten'!C12</f>
        <v>12345</v>
      </c>
      <c r="E10" s="224"/>
      <c r="F10" s="224"/>
      <c r="G10" s="224"/>
      <c r="H10" s="217"/>
    </row>
    <row r="11" spans="1:21" ht="16.5" thickBot="1" x14ac:dyDescent="0.3">
      <c r="C11" s="13" t="s">
        <v>14</v>
      </c>
      <c r="D11" s="225" t="str">
        <f>'allg. Daten'!C13</f>
        <v>017xxxx</v>
      </c>
      <c r="E11" s="226"/>
      <c r="F11" s="226"/>
      <c r="G11" s="226"/>
      <c r="H11" s="227"/>
    </row>
    <row r="13" spans="1:21" ht="15.75" thickBot="1" x14ac:dyDescent="0.25"/>
    <row r="14" spans="1:21" ht="39.75" customHeight="1" thickBot="1" x14ac:dyDescent="0.25">
      <c r="D14" s="15"/>
      <c r="E14" s="15"/>
      <c r="F14" s="15"/>
      <c r="G14" s="21" t="s">
        <v>134</v>
      </c>
    </row>
    <row r="15" spans="1:21" ht="17.45" customHeight="1" thickBot="1" x14ac:dyDescent="0.35">
      <c r="B15" s="228" t="s">
        <v>135</v>
      </c>
      <c r="C15" s="229"/>
      <c r="D15" s="230"/>
      <c r="E15" s="231"/>
      <c r="F15" s="232"/>
      <c r="G15" s="22">
        <f>SUM(Meldeformular!AE9:AE108)</f>
        <v>0</v>
      </c>
    </row>
    <row r="16" spans="1:21" ht="17.45" customHeight="1" x14ac:dyDescent="0.3">
      <c r="B16" s="19"/>
      <c r="C16" s="19"/>
      <c r="D16" s="11"/>
      <c r="E16" s="18"/>
      <c r="F16" s="18"/>
      <c r="G16" s="20"/>
    </row>
    <row r="17" spans="2:8" ht="17.45" customHeight="1" x14ac:dyDescent="0.3">
      <c r="B17" s="19"/>
      <c r="C17" s="19"/>
      <c r="D17" s="11"/>
      <c r="E17" s="18"/>
      <c r="F17" s="18"/>
      <c r="G17" s="20"/>
    </row>
    <row r="18" spans="2:8" ht="17.45" customHeight="1" x14ac:dyDescent="0.3">
      <c r="B18" s="19"/>
      <c r="C18" s="19"/>
      <c r="D18" s="11"/>
      <c r="E18" s="18"/>
      <c r="F18" s="18"/>
      <c r="G18" s="20"/>
    </row>
    <row r="19" spans="2:8" ht="17.45" customHeight="1" x14ac:dyDescent="0.2"/>
    <row r="20" spans="2:8" ht="17.45" customHeight="1" x14ac:dyDescent="0.3">
      <c r="B20" s="223" t="s">
        <v>136</v>
      </c>
      <c r="C20" s="223"/>
      <c r="D20" s="11" t="s">
        <v>137</v>
      </c>
      <c r="E20" s="18"/>
      <c r="F20" s="18"/>
      <c r="G20" s="18"/>
    </row>
    <row r="21" spans="2:8" ht="17.45" customHeight="1" x14ac:dyDescent="0.3">
      <c r="D21" s="29" t="s">
        <v>138</v>
      </c>
      <c r="E21" s="18"/>
      <c r="F21" s="18"/>
      <c r="G21" s="18"/>
      <c r="H21" s="18"/>
    </row>
    <row r="22" spans="2:8" s="11" customFormat="1" ht="20.100000000000001" customHeight="1" x14ac:dyDescent="0.3">
      <c r="B22" s="5"/>
      <c r="C22" s="5"/>
      <c r="D22" s="11" t="s">
        <v>139</v>
      </c>
      <c r="E22" s="18"/>
      <c r="F22" s="18"/>
      <c r="G22" s="18"/>
      <c r="H22" s="18"/>
    </row>
    <row r="23" spans="2:8" s="11" customFormat="1" ht="20.100000000000001" customHeight="1" x14ac:dyDescent="0.25">
      <c r="B23" s="5"/>
      <c r="C23" s="5"/>
      <c r="D23" s="11" t="s">
        <v>169</v>
      </c>
      <c r="E23" s="31"/>
      <c r="F23" s="30"/>
      <c r="G23" s="32"/>
    </row>
    <row r="24" spans="2:8" ht="18" x14ac:dyDescent="0.25">
      <c r="D24" s="11" t="str">
        <f>CONCATENATE("Verwendungszweck2:  ",'allg. Daten'!C6)</f>
        <v>Verwendungszweck2:  Vereinsname</v>
      </c>
      <c r="E24" s="11"/>
      <c r="F24" s="11"/>
      <c r="G24" s="11"/>
      <c r="H24" s="11"/>
    </row>
    <row r="25" spans="2:8" ht="18" x14ac:dyDescent="0.25">
      <c r="D25" s="11"/>
      <c r="E25" s="11"/>
      <c r="F25" s="11"/>
      <c r="G25" s="11"/>
      <c r="H25" s="11"/>
    </row>
    <row r="26" spans="2:8" ht="18" x14ac:dyDescent="0.25">
      <c r="H26" s="11"/>
    </row>
  </sheetData>
  <sheetProtection algorithmName="SHA-512" hashValue="aZpfQyPjkSqUvzjXTreD/R5pwrnoTd7iEzuTLddkU4FYp2XrF5/nLRFZb9wkZ4yP3Y9WiD8k6b6MCZhKiY91zg==" saltValue="x6AfvJg8MVh0cfavoUszrg==" spinCount="100000" sheet="1" objects="1" scenarios="1" selectLockedCells="1" selectUnlockedCells="1"/>
  <mergeCells count="13">
    <mergeCell ref="B20:C20"/>
    <mergeCell ref="D8:H8"/>
    <mergeCell ref="D9:H9"/>
    <mergeCell ref="D10:H10"/>
    <mergeCell ref="D11:H11"/>
    <mergeCell ref="B15:C15"/>
    <mergeCell ref="D15:F15"/>
    <mergeCell ref="D7:H7"/>
    <mergeCell ref="B6:C6"/>
    <mergeCell ref="D6:H6"/>
    <mergeCell ref="A1:H1"/>
    <mergeCell ref="A2:H2"/>
    <mergeCell ref="C4:H4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9A5CA-3F62-41E4-86B2-BEA8CB4BB5D5}">
  <sheetPr published="0" codeName="Tabelle9"/>
  <dimension ref="A4:E83"/>
  <sheetViews>
    <sheetView workbookViewId="0"/>
  </sheetViews>
  <sheetFormatPr defaultColWidth="11.42578125" defaultRowHeight="15" x14ac:dyDescent="0.25"/>
  <cols>
    <col min="1" max="1" width="29.7109375" bestFit="1" customWidth="1"/>
  </cols>
  <sheetData>
    <row r="4" spans="1:5" x14ac:dyDescent="0.25">
      <c r="A4" s="44" t="s">
        <v>140</v>
      </c>
      <c r="B4" s="33">
        <v>46200</v>
      </c>
      <c r="D4">
        <v>1</v>
      </c>
      <c r="E4" t="s">
        <v>171</v>
      </c>
    </row>
    <row r="5" spans="1:5" x14ac:dyDescent="0.25">
      <c r="A5" t="s">
        <v>141</v>
      </c>
      <c r="B5">
        <v>15</v>
      </c>
      <c r="D5">
        <v>2</v>
      </c>
      <c r="E5" t="s">
        <v>171</v>
      </c>
    </row>
    <row r="6" spans="1:5" x14ac:dyDescent="0.25">
      <c r="A6" t="s">
        <v>142</v>
      </c>
      <c r="B6">
        <v>15</v>
      </c>
      <c r="D6">
        <v>3</v>
      </c>
      <c r="E6" t="s">
        <v>171</v>
      </c>
    </row>
    <row r="7" spans="1:5" x14ac:dyDescent="0.25">
      <c r="A7" t="s">
        <v>143</v>
      </c>
      <c r="B7" t="s">
        <v>45</v>
      </c>
      <c r="C7" t="s">
        <v>44</v>
      </c>
      <c r="D7">
        <v>4</v>
      </c>
      <c r="E7" t="s">
        <v>171</v>
      </c>
    </row>
    <row r="8" spans="1:5" x14ac:dyDescent="0.25">
      <c r="A8" t="s">
        <v>144</v>
      </c>
      <c r="B8" t="s">
        <v>48</v>
      </c>
      <c r="C8" t="s">
        <v>43</v>
      </c>
      <c r="D8">
        <v>5</v>
      </c>
      <c r="E8" t="s">
        <v>171</v>
      </c>
    </row>
    <row r="9" spans="1:5" x14ac:dyDescent="0.25">
      <c r="A9" t="s">
        <v>145</v>
      </c>
      <c r="B9" s="33">
        <v>46113</v>
      </c>
      <c r="D9">
        <v>6</v>
      </c>
      <c r="E9" t="s">
        <v>171</v>
      </c>
    </row>
    <row r="10" spans="1:5" x14ac:dyDescent="0.25">
      <c r="D10">
        <v>7</v>
      </c>
      <c r="E10" t="s">
        <v>171</v>
      </c>
    </row>
    <row r="11" spans="1:5" x14ac:dyDescent="0.25">
      <c r="D11">
        <v>8</v>
      </c>
      <c r="E11" t="s">
        <v>171</v>
      </c>
    </row>
    <row r="12" spans="1:5" x14ac:dyDescent="0.25">
      <c r="D12">
        <v>9</v>
      </c>
      <c r="E12" t="s">
        <v>171</v>
      </c>
    </row>
    <row r="13" spans="1:5" x14ac:dyDescent="0.25">
      <c r="D13">
        <v>10</v>
      </c>
      <c r="E13" t="s">
        <v>171</v>
      </c>
    </row>
    <row r="14" spans="1:5" x14ac:dyDescent="0.25">
      <c r="D14">
        <v>11</v>
      </c>
      <c r="E14" t="s">
        <v>172</v>
      </c>
    </row>
    <row r="15" spans="1:5" x14ac:dyDescent="0.25">
      <c r="D15">
        <v>12</v>
      </c>
      <c r="E15" t="s">
        <v>173</v>
      </c>
    </row>
    <row r="16" spans="1:5" x14ac:dyDescent="0.25">
      <c r="D16">
        <v>13</v>
      </c>
      <c r="E16" t="s">
        <v>174</v>
      </c>
    </row>
    <row r="17" spans="4:5" x14ac:dyDescent="0.25">
      <c r="D17">
        <v>14</v>
      </c>
      <c r="E17" t="s">
        <v>174</v>
      </c>
    </row>
    <row r="18" spans="4:5" x14ac:dyDescent="0.25">
      <c r="D18">
        <v>15</v>
      </c>
      <c r="E18" t="s">
        <v>175</v>
      </c>
    </row>
    <row r="19" spans="4:5" x14ac:dyDescent="0.25">
      <c r="D19">
        <v>16</v>
      </c>
      <c r="E19" t="s">
        <v>175</v>
      </c>
    </row>
    <row r="20" spans="4:5" x14ac:dyDescent="0.25">
      <c r="D20">
        <v>17</v>
      </c>
      <c r="E20" t="s">
        <v>176</v>
      </c>
    </row>
    <row r="21" spans="4:5" x14ac:dyDescent="0.25">
      <c r="D21">
        <v>18</v>
      </c>
      <c r="E21" t="s">
        <v>176</v>
      </c>
    </row>
    <row r="22" spans="4:5" x14ac:dyDescent="0.25">
      <c r="D22">
        <v>19</v>
      </c>
      <c r="E22" t="s">
        <v>177</v>
      </c>
    </row>
    <row r="23" spans="4:5" x14ac:dyDescent="0.25">
      <c r="D23">
        <v>20</v>
      </c>
      <c r="E23" t="s">
        <v>177</v>
      </c>
    </row>
    <row r="24" spans="4:5" x14ac:dyDescent="0.25">
      <c r="D24">
        <v>21</v>
      </c>
      <c r="E24" t="s">
        <v>177</v>
      </c>
    </row>
    <row r="25" spans="4:5" x14ac:dyDescent="0.25">
      <c r="D25">
        <v>22</v>
      </c>
      <c r="E25" t="s">
        <v>177</v>
      </c>
    </row>
    <row r="26" spans="4:5" x14ac:dyDescent="0.25">
      <c r="D26">
        <v>23</v>
      </c>
      <c r="E26" t="s">
        <v>177</v>
      </c>
    </row>
    <row r="27" spans="4:5" x14ac:dyDescent="0.25">
      <c r="D27">
        <v>24</v>
      </c>
      <c r="E27" t="s">
        <v>177</v>
      </c>
    </row>
    <row r="28" spans="4:5" x14ac:dyDescent="0.25">
      <c r="D28">
        <v>25</v>
      </c>
      <c r="E28" t="s">
        <v>177</v>
      </c>
    </row>
    <row r="29" spans="4:5" x14ac:dyDescent="0.25">
      <c r="D29">
        <v>26</v>
      </c>
      <c r="E29" t="s">
        <v>177</v>
      </c>
    </row>
    <row r="30" spans="4:5" x14ac:dyDescent="0.25">
      <c r="D30">
        <v>27</v>
      </c>
      <c r="E30" t="s">
        <v>177</v>
      </c>
    </row>
    <row r="31" spans="4:5" x14ac:dyDescent="0.25">
      <c r="D31">
        <v>28</v>
      </c>
      <c r="E31" t="s">
        <v>177</v>
      </c>
    </row>
    <row r="32" spans="4:5" x14ac:dyDescent="0.25">
      <c r="D32">
        <v>29</v>
      </c>
      <c r="E32" t="s">
        <v>177</v>
      </c>
    </row>
    <row r="33" spans="4:5" x14ac:dyDescent="0.25">
      <c r="D33">
        <v>30</v>
      </c>
      <c r="E33" t="s">
        <v>178</v>
      </c>
    </row>
    <row r="34" spans="4:5" x14ac:dyDescent="0.25">
      <c r="D34">
        <v>31</v>
      </c>
      <c r="E34" t="s">
        <v>178</v>
      </c>
    </row>
    <row r="35" spans="4:5" x14ac:dyDescent="0.25">
      <c r="D35">
        <v>32</v>
      </c>
      <c r="E35" t="s">
        <v>178</v>
      </c>
    </row>
    <row r="36" spans="4:5" x14ac:dyDescent="0.25">
      <c r="D36">
        <v>33</v>
      </c>
      <c r="E36" t="s">
        <v>178</v>
      </c>
    </row>
    <row r="37" spans="4:5" x14ac:dyDescent="0.25">
      <c r="D37">
        <v>34</v>
      </c>
      <c r="E37" t="s">
        <v>178</v>
      </c>
    </row>
    <row r="38" spans="4:5" x14ac:dyDescent="0.25">
      <c r="D38">
        <v>35</v>
      </c>
      <c r="E38" t="s">
        <v>178</v>
      </c>
    </row>
    <row r="39" spans="4:5" x14ac:dyDescent="0.25">
      <c r="D39">
        <v>36</v>
      </c>
      <c r="E39" t="s">
        <v>178</v>
      </c>
    </row>
    <row r="40" spans="4:5" x14ac:dyDescent="0.25">
      <c r="D40">
        <v>37</v>
      </c>
      <c r="E40" t="s">
        <v>178</v>
      </c>
    </row>
    <row r="41" spans="4:5" x14ac:dyDescent="0.25">
      <c r="D41">
        <v>38</v>
      </c>
      <c r="E41" t="s">
        <v>178</v>
      </c>
    </row>
    <row r="42" spans="4:5" x14ac:dyDescent="0.25">
      <c r="D42">
        <v>39</v>
      </c>
      <c r="E42" t="s">
        <v>178</v>
      </c>
    </row>
    <row r="43" spans="4:5" x14ac:dyDescent="0.25">
      <c r="D43">
        <v>40</v>
      </c>
      <c r="E43" t="s">
        <v>178</v>
      </c>
    </row>
    <row r="44" spans="4:5" x14ac:dyDescent="0.25">
      <c r="D44">
        <v>41</v>
      </c>
      <c r="E44" t="s">
        <v>178</v>
      </c>
    </row>
    <row r="45" spans="4:5" x14ac:dyDescent="0.25">
      <c r="D45">
        <v>42</v>
      </c>
      <c r="E45" t="s">
        <v>178</v>
      </c>
    </row>
    <row r="46" spans="4:5" x14ac:dyDescent="0.25">
      <c r="D46">
        <v>43</v>
      </c>
      <c r="E46" t="s">
        <v>178</v>
      </c>
    </row>
    <row r="47" spans="4:5" x14ac:dyDescent="0.25">
      <c r="D47">
        <v>44</v>
      </c>
      <c r="E47" t="s">
        <v>178</v>
      </c>
    </row>
    <row r="48" spans="4:5" x14ac:dyDescent="0.25">
      <c r="D48">
        <v>45</v>
      </c>
      <c r="E48" t="s">
        <v>178</v>
      </c>
    </row>
    <row r="49" spans="4:5" x14ac:dyDescent="0.25">
      <c r="D49">
        <v>46</v>
      </c>
      <c r="E49" t="s">
        <v>178</v>
      </c>
    </row>
    <row r="50" spans="4:5" x14ac:dyDescent="0.25">
      <c r="D50">
        <v>47</v>
      </c>
      <c r="E50" t="s">
        <v>178</v>
      </c>
    </row>
    <row r="51" spans="4:5" x14ac:dyDescent="0.25">
      <c r="D51">
        <v>48</v>
      </c>
      <c r="E51" t="s">
        <v>178</v>
      </c>
    </row>
    <row r="52" spans="4:5" x14ac:dyDescent="0.25">
      <c r="D52">
        <v>49</v>
      </c>
      <c r="E52" t="s">
        <v>178</v>
      </c>
    </row>
    <row r="53" spans="4:5" x14ac:dyDescent="0.25">
      <c r="D53">
        <v>50</v>
      </c>
      <c r="E53" t="s">
        <v>179</v>
      </c>
    </row>
    <row r="54" spans="4:5" x14ac:dyDescent="0.25">
      <c r="D54">
        <v>51</v>
      </c>
      <c r="E54" t="s">
        <v>179</v>
      </c>
    </row>
    <row r="55" spans="4:5" x14ac:dyDescent="0.25">
      <c r="D55">
        <v>52</v>
      </c>
      <c r="E55" t="s">
        <v>179</v>
      </c>
    </row>
    <row r="56" spans="4:5" x14ac:dyDescent="0.25">
      <c r="D56">
        <v>53</v>
      </c>
      <c r="E56" t="s">
        <v>179</v>
      </c>
    </row>
    <row r="57" spans="4:5" x14ac:dyDescent="0.25">
      <c r="D57">
        <v>54</v>
      </c>
      <c r="E57" t="s">
        <v>179</v>
      </c>
    </row>
    <row r="58" spans="4:5" x14ac:dyDescent="0.25">
      <c r="D58">
        <v>55</v>
      </c>
      <c r="E58" t="s">
        <v>179</v>
      </c>
    </row>
    <row r="59" spans="4:5" x14ac:dyDescent="0.25">
      <c r="D59">
        <v>56</v>
      </c>
      <c r="E59" t="s">
        <v>179</v>
      </c>
    </row>
    <row r="60" spans="4:5" x14ac:dyDescent="0.25">
      <c r="D60">
        <v>57</v>
      </c>
      <c r="E60" t="s">
        <v>179</v>
      </c>
    </row>
    <row r="61" spans="4:5" x14ac:dyDescent="0.25">
      <c r="D61">
        <v>58</v>
      </c>
      <c r="E61" t="s">
        <v>179</v>
      </c>
    </row>
    <row r="62" spans="4:5" x14ac:dyDescent="0.25">
      <c r="D62">
        <v>59</v>
      </c>
      <c r="E62" t="s">
        <v>179</v>
      </c>
    </row>
    <row r="63" spans="4:5" x14ac:dyDescent="0.25">
      <c r="D63">
        <v>60</v>
      </c>
      <c r="E63" t="s">
        <v>179</v>
      </c>
    </row>
    <row r="64" spans="4:5" x14ac:dyDescent="0.25">
      <c r="D64">
        <v>61</v>
      </c>
      <c r="E64" t="s">
        <v>179</v>
      </c>
    </row>
    <row r="65" spans="4:5" x14ac:dyDescent="0.25">
      <c r="D65">
        <v>62</v>
      </c>
      <c r="E65" t="s">
        <v>179</v>
      </c>
    </row>
    <row r="66" spans="4:5" x14ac:dyDescent="0.25">
      <c r="D66">
        <v>63</v>
      </c>
      <c r="E66" t="s">
        <v>179</v>
      </c>
    </row>
    <row r="67" spans="4:5" x14ac:dyDescent="0.25">
      <c r="D67">
        <v>64</v>
      </c>
      <c r="E67" t="s">
        <v>179</v>
      </c>
    </row>
    <row r="68" spans="4:5" x14ac:dyDescent="0.25">
      <c r="D68">
        <v>65</v>
      </c>
      <c r="E68" t="s">
        <v>179</v>
      </c>
    </row>
    <row r="69" spans="4:5" x14ac:dyDescent="0.25">
      <c r="D69">
        <v>66</v>
      </c>
      <c r="E69" t="s">
        <v>179</v>
      </c>
    </row>
    <row r="70" spans="4:5" x14ac:dyDescent="0.25">
      <c r="D70">
        <v>67</v>
      </c>
      <c r="E70" t="s">
        <v>179</v>
      </c>
    </row>
    <row r="71" spans="4:5" x14ac:dyDescent="0.25">
      <c r="D71">
        <v>68</v>
      </c>
      <c r="E71" t="s">
        <v>179</v>
      </c>
    </row>
    <row r="72" spans="4:5" x14ac:dyDescent="0.25">
      <c r="D72">
        <v>69</v>
      </c>
      <c r="E72" t="s">
        <v>179</v>
      </c>
    </row>
    <row r="73" spans="4:5" x14ac:dyDescent="0.25">
      <c r="D73">
        <v>70</v>
      </c>
      <c r="E73" s="174" t="s">
        <v>180</v>
      </c>
    </row>
    <row r="74" spans="4:5" x14ac:dyDescent="0.25">
      <c r="D74">
        <v>71</v>
      </c>
      <c r="E74" s="174" t="s">
        <v>180</v>
      </c>
    </row>
    <row r="75" spans="4:5" x14ac:dyDescent="0.25">
      <c r="D75">
        <v>72</v>
      </c>
      <c r="E75" s="174" t="s">
        <v>180</v>
      </c>
    </row>
    <row r="76" spans="4:5" x14ac:dyDescent="0.25">
      <c r="D76">
        <v>73</v>
      </c>
      <c r="E76" s="174" t="s">
        <v>180</v>
      </c>
    </row>
    <row r="77" spans="4:5" x14ac:dyDescent="0.25">
      <c r="D77">
        <v>74</v>
      </c>
      <c r="E77" s="174" t="s">
        <v>180</v>
      </c>
    </row>
    <row r="78" spans="4:5" x14ac:dyDescent="0.25">
      <c r="D78">
        <v>75</v>
      </c>
      <c r="E78" s="174" t="s">
        <v>180</v>
      </c>
    </row>
    <row r="79" spans="4:5" x14ac:dyDescent="0.25">
      <c r="D79">
        <v>76</v>
      </c>
      <c r="E79" s="174" t="s">
        <v>180</v>
      </c>
    </row>
    <row r="80" spans="4:5" x14ac:dyDescent="0.25">
      <c r="D80">
        <v>77</v>
      </c>
      <c r="E80" s="174" t="s">
        <v>180</v>
      </c>
    </row>
    <row r="81" spans="4:5" x14ac:dyDescent="0.25">
      <c r="D81">
        <v>78</v>
      </c>
      <c r="E81" s="174" t="s">
        <v>180</v>
      </c>
    </row>
    <row r="82" spans="4:5" x14ac:dyDescent="0.25">
      <c r="D82">
        <v>79</v>
      </c>
      <c r="E82" s="174" t="s">
        <v>180</v>
      </c>
    </row>
    <row r="83" spans="4:5" x14ac:dyDescent="0.25">
      <c r="D83">
        <v>80</v>
      </c>
      <c r="E83" s="174" t="s">
        <v>180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hema xmlns="618e8b51-14b3-4419-8533-9e39b87000d2" xsi:nil="true"/>
    <lcf76f155ced4ddcb4097134ff3c332f xmlns="618e8b51-14b3-4419-8533-9e39b87000d2">
      <Terms xmlns="http://schemas.microsoft.com/office/infopath/2007/PartnerControls"/>
    </lcf76f155ced4ddcb4097134ff3c332f>
    <Bezahlt xmlns="618e8b51-14b3-4419-8533-9e39b87000d2">false</Bezahlt>
    <TaxCatchAll xmlns="6b4ff8e7-d928-427b-9370-37dfc8be8562" xsi:nil="true"/>
    <LogoundSihlouette xmlns="618e8b51-14b3-4419-8533-9e39b87000d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B364AA0DCB0214999747C58FA31C960" ma:contentTypeVersion="17" ma:contentTypeDescription="Ein neues Dokument erstellen." ma:contentTypeScope="" ma:versionID="e20004c137c852457248791e56d43f13">
  <xsd:schema xmlns:xsd="http://www.w3.org/2001/XMLSchema" xmlns:xs="http://www.w3.org/2001/XMLSchema" xmlns:p="http://schemas.microsoft.com/office/2006/metadata/properties" xmlns:ns2="618e8b51-14b3-4419-8533-9e39b87000d2" xmlns:ns3="6b4ff8e7-d928-427b-9370-37dfc8be8562" targetNamespace="http://schemas.microsoft.com/office/2006/metadata/properties" ma:root="true" ma:fieldsID="3489bed6773b722ddfb84b416c42ff4d" ns2:_="" ns3:_="">
    <xsd:import namespace="618e8b51-14b3-4419-8533-9e39b87000d2"/>
    <xsd:import namespace="6b4ff8e7-d928-427b-9370-37dfc8be85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hema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Bezahlt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ogoundSihlouet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8e8b51-14b3-4419-8533-9e39b87000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d6eab2cb-6e21-4384-982a-6bca212f8c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Thema" ma:index="16" nillable="true" ma:displayName="Thema" ma:format="Dropdown" ma:internalName="Thema">
      <xsd:simpleType>
        <xsd:restriction base="dms:Text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Bezahlt" ma:index="20" nillable="true" ma:displayName="Bezahlt" ma:default="0" ma:description="Information, ob die Rechnung bezahlt ist oder nicht" ma:format="Dropdown" ma:internalName="Bezahlt">
      <xsd:simpleType>
        <xsd:restriction base="dms:Boolea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ogoundSihlouette" ma:index="24" nillable="true" ma:displayName="Logo und Sihlouette" ma:format="Thumbnail" ma:internalName="LogoundSihlouet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4ff8e7-d928-427b-9370-37dfc8be856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232680c-051a-438d-bd62-28ed23d556ea}" ma:internalName="TaxCatchAll" ma:showField="CatchAllData" ma:web="6b4ff8e7-d928-427b-9370-37dfc8be85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3017B4-0671-4F5C-B445-6A94B7B9E5B9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6b4ff8e7-d928-427b-9370-37dfc8be8562"/>
    <ds:schemaRef ds:uri="618e8b51-14b3-4419-8533-9e39b87000d2"/>
    <ds:schemaRef ds:uri="http://schemas.microsoft.com/office/2006/metadata/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3603382-C0BA-4C29-A13A-CC0AEC8558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8e8b51-14b3-4419-8533-9e39b87000d2"/>
    <ds:schemaRef ds:uri="6b4ff8e7-d928-427b-9370-37dfc8be85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E25553-95CF-4425-9647-7FF2DA4FC1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allg. Daten</vt:lpstr>
      <vt:lpstr>Meldeformular</vt:lpstr>
      <vt:lpstr>Jury</vt:lpstr>
      <vt:lpstr>Einzelkür</vt:lpstr>
      <vt:lpstr>Paarkür</vt:lpstr>
      <vt:lpstr>Kleingruppen</vt:lpstr>
      <vt:lpstr>Großgruppen</vt:lpstr>
      <vt:lpstr>Zusammenfassung</vt:lpstr>
      <vt:lpstr>Variable</vt:lpstr>
      <vt:lpstr>Export EK</vt:lpstr>
      <vt:lpstr>Export PK</vt:lpstr>
      <vt:lpstr>Export KGK</vt:lpstr>
      <vt:lpstr>Export GGK</vt:lpstr>
      <vt:lpstr>Namen</vt:lpstr>
      <vt:lpstr>Namen2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 Einrad Freestyle HM 2026</dc:title>
  <dc:subject/>
  <dc:creator>Andrea;Ralph</dc:creator>
  <cp:keywords>HM 2026 Anmeldung</cp:keywords>
  <dc:description>Anmeldeformular Hessische Meisterschaft 2026 im Einrad Freestyle</dc:description>
  <cp:lastModifiedBy>Kuhn, Rebecca</cp:lastModifiedBy>
  <cp:revision/>
  <dcterms:created xsi:type="dcterms:W3CDTF">2011-01-10T19:55:20Z</dcterms:created>
  <dcterms:modified xsi:type="dcterms:W3CDTF">2026-03-29T10:25:12Z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0x0101001B364AA0DCB0214999747C58FA31C960</vt:lpwstr>
  </property>
  <property fmtid="{D5CDD505-2E9C-101B-9397-08002B2CF9AE}" pid="3" name="MediaServiceImageTags">
    <vt:lpwstr/>
  </property>
</Properties>
</file>