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00 VUni\260627 LGM Ost\01 Wettkampf\02_Meldeformular\"/>
    </mc:Choice>
  </mc:AlternateContent>
  <bookViews>
    <workbookView xWindow="-60" yWindow="-45" windowWidth="25515" windowHeight="14565" tabRatio="620" activeTab="4"/>
  </bookViews>
  <sheets>
    <sheet name="allg. Daten" sheetId="2" r:id="rId1"/>
    <sheet name="Meldung Teilnehmer" sheetId="3" r:id="rId2"/>
    <sheet name="Meldung Jury" sheetId="8" r:id="rId3"/>
    <sheet name="Zusammenfassung" sheetId="7" r:id="rId4"/>
    <sheet name="Intern Datenübernahme CSV" sheetId="6" r:id="rId5"/>
    <sheet name="Intern Wettkampfdaten" sheetId="9" state="hidden" r:id="rId6"/>
  </sheets>
  <definedNames>
    <definedName name="_xlnm.Print_Area" localSheetId="2">'Meldung Jury'!$A$1:$V$28</definedName>
    <definedName name="_xlnm.Print_Area" localSheetId="1">'Meldung Teilnehmer'!$A$1:$S$57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1" i="6" l="1"/>
  <c r="C7" i="7" l="1"/>
  <c r="A1" i="6" l="1"/>
  <c r="E14" i="9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8" i="3"/>
  <c r="V8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E12" i="9"/>
  <c r="E16" i="9" s="1"/>
  <c r="D16" i="9"/>
  <c r="C16" i="9" s="1"/>
  <c r="C16" i="2" s="1"/>
  <c r="D14" i="9"/>
  <c r="D12" i="9"/>
  <c r="U49" i="3" l="1"/>
  <c r="U50" i="3"/>
  <c r="U9" i="3"/>
  <c r="Q9" i="3" s="1"/>
  <c r="U57" i="3"/>
  <c r="U56" i="3"/>
  <c r="U48" i="3"/>
  <c r="U40" i="3"/>
  <c r="U32" i="3"/>
  <c r="U24" i="3"/>
  <c r="U16" i="3"/>
  <c r="U55" i="3"/>
  <c r="U47" i="3"/>
  <c r="U39" i="3"/>
  <c r="U31" i="3"/>
  <c r="U23" i="3"/>
  <c r="U15" i="3"/>
  <c r="U54" i="3"/>
  <c r="U22" i="3"/>
  <c r="U53" i="3"/>
  <c r="U45" i="3"/>
  <c r="U37" i="3"/>
  <c r="U29" i="3"/>
  <c r="U21" i="3"/>
  <c r="U13" i="3"/>
  <c r="U46" i="3"/>
  <c r="U38" i="3"/>
  <c r="U30" i="3"/>
  <c r="U14" i="3"/>
  <c r="U52" i="3"/>
  <c r="U44" i="3"/>
  <c r="U36" i="3"/>
  <c r="U28" i="3"/>
  <c r="U20" i="3"/>
  <c r="U12" i="3"/>
  <c r="U8" i="3"/>
  <c r="Q8" i="3" s="1"/>
  <c r="U51" i="3"/>
  <c r="U43" i="3"/>
  <c r="U35" i="3"/>
  <c r="U27" i="3"/>
  <c r="U19" i="3"/>
  <c r="U11" i="3"/>
  <c r="U42" i="3"/>
  <c r="U34" i="3"/>
  <c r="U26" i="3"/>
  <c r="U18" i="3"/>
  <c r="U10" i="3"/>
  <c r="Q10" i="3" s="1"/>
  <c r="U41" i="3"/>
  <c r="U33" i="3"/>
  <c r="U25" i="3"/>
  <c r="U17" i="3"/>
  <c r="C12" i="9"/>
  <c r="C15" i="2" s="1"/>
  <c r="C21" i="2" l="1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7" i="3"/>
  <c r="E9" i="8"/>
  <c r="E42" i="8"/>
  <c r="E43" i="8"/>
  <c r="E44" i="8"/>
  <c r="E45" i="8"/>
  <c r="E46" i="8"/>
  <c r="E47" i="8"/>
  <c r="E48" i="8"/>
  <c r="E49" i="8"/>
  <c r="E41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G28" i="9"/>
  <c r="H28" i="9" s="1"/>
  <c r="G17" i="9"/>
  <c r="H17" i="9" s="1"/>
  <c r="G3" i="9"/>
  <c r="H3" i="9" s="1"/>
  <c r="G5" i="9"/>
  <c r="H5" i="9" s="1"/>
  <c r="C5" i="9"/>
  <c r="F5" i="9" s="1"/>
  <c r="C3" i="9"/>
  <c r="D3" i="9" s="1"/>
  <c r="C19" i="2"/>
  <c r="B29" i="7"/>
  <c r="A2" i="2"/>
  <c r="A2" i="3"/>
  <c r="A2" i="8"/>
  <c r="A2" i="7"/>
  <c r="C27" i="7"/>
  <c r="C25" i="7"/>
  <c r="C24" i="7"/>
  <c r="C23" i="7"/>
  <c r="C22" i="7"/>
  <c r="E5" i="9" l="1"/>
  <c r="E3" i="9"/>
  <c r="D5" i="9"/>
  <c r="F3" i="9"/>
  <c r="C6" i="9" l="1"/>
  <c r="B6" i="9" s="1"/>
  <c r="A3" i="3" s="1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10" i="8"/>
  <c r="Y40" i="8" l="1"/>
  <c r="A3" i="8"/>
  <c r="A3" i="7"/>
  <c r="A3" i="2"/>
  <c r="N59" i="3" a="1"/>
  <c r="N59" i="3" s="1"/>
  <c r="K59" i="3" a="1"/>
  <c r="K59" i="3" s="1"/>
  <c r="G59" i="3"/>
  <c r="I59" i="3"/>
  <c r="V59" i="3" l="1"/>
  <c r="Y6" i="8" s="1"/>
  <c r="A2" i="6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Y7" i="8" l="1"/>
  <c r="W40" i="8" s="1"/>
  <c r="Y8" i="8"/>
  <c r="A10" i="8" s="1"/>
  <c r="W10" i="8" s="1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8" i="3"/>
  <c r="X40" i="8" l="1"/>
  <c r="B17" i="7" s="1"/>
  <c r="A39" i="8"/>
  <c r="W39" i="8" s="1"/>
  <c r="A38" i="8"/>
  <c r="W38" i="8" s="1"/>
  <c r="A37" i="8"/>
  <c r="W37" i="8" s="1"/>
  <c r="A36" i="8"/>
  <c r="W36" i="8" s="1"/>
  <c r="A35" i="8"/>
  <c r="W35" i="8" s="1"/>
  <c r="A34" i="8"/>
  <c r="W34" i="8" s="1"/>
  <c r="A33" i="8"/>
  <c r="W33" i="8" s="1"/>
  <c r="A32" i="8"/>
  <c r="W32" i="8" s="1"/>
  <c r="A31" i="8"/>
  <c r="W31" i="8" s="1"/>
  <c r="A30" i="8"/>
  <c r="W30" i="8" s="1"/>
  <c r="A42" i="8"/>
  <c r="W42" i="8" s="1"/>
  <c r="A29" i="8"/>
  <c r="W29" i="8" s="1"/>
  <c r="C19" i="7" l="1"/>
  <c r="A43" i="8"/>
  <c r="W43" i="8" s="1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15" i="8"/>
  <c r="W15" i="8" s="1"/>
  <c r="A16" i="8"/>
  <c r="W16" i="8" s="1"/>
  <c r="A17" i="8"/>
  <c r="W17" i="8" s="1"/>
  <c r="A18" i="8"/>
  <c r="W18" i="8" s="1"/>
  <c r="A19" i="8"/>
  <c r="W19" i="8" s="1"/>
  <c r="A20" i="8"/>
  <c r="W20" i="8" s="1"/>
  <c r="A21" i="8"/>
  <c r="W21" i="8" s="1"/>
  <c r="A22" i="8"/>
  <c r="W22" i="8" s="1"/>
  <c r="A23" i="8"/>
  <c r="W23" i="8" s="1"/>
  <c r="A24" i="8"/>
  <c r="W24" i="8" s="1"/>
  <c r="A25" i="8"/>
  <c r="W25" i="8" s="1"/>
  <c r="A26" i="8"/>
  <c r="W26" i="8" s="1"/>
  <c r="A27" i="8"/>
  <c r="W27" i="8" s="1"/>
  <c r="A28" i="8"/>
  <c r="W28" i="8" s="1"/>
  <c r="C12" i="7"/>
  <c r="C11" i="7"/>
  <c r="C10" i="7"/>
  <c r="C9" i="7"/>
  <c r="C8" i="7"/>
  <c r="A45" i="8" l="1"/>
  <c r="W45" i="8" s="1"/>
  <c r="A44" i="8"/>
  <c r="W44" i="8" s="1"/>
  <c r="T59" i="3"/>
  <c r="B14" i="7" s="1"/>
  <c r="A14" i="8" l="1"/>
  <c r="W14" i="8" s="1"/>
  <c r="A12" i="8"/>
  <c r="W12" i="8" s="1"/>
  <c r="A46" i="8"/>
  <c r="W46" i="8" s="1"/>
  <c r="A11" i="8"/>
  <c r="W11" i="8" s="1"/>
  <c r="A13" i="8" l="1"/>
  <c r="W13" i="8" s="1"/>
  <c r="W51" i="8" s="1"/>
  <c r="A47" i="8"/>
  <c r="W47" i="8" s="1"/>
  <c r="A41" i="8"/>
  <c r="W41" i="8" s="1"/>
  <c r="B16" i="7" l="1"/>
  <c r="A48" i="8"/>
  <c r="W48" i="8" s="1"/>
  <c r="A49" i="8" l="1"/>
  <c r="W49" i="8" s="1"/>
</calcChain>
</file>

<file path=xl/comments1.xml><?xml version="1.0" encoding="utf-8"?>
<comments xmlns="http://schemas.openxmlformats.org/spreadsheetml/2006/main">
  <authors>
    <author>Jan Ludwig Vocke</author>
  </authors>
  <commentList>
    <comment ref="I6" authorId="0" shapeId="0">
      <text>
        <r>
          <rPr>
            <b/>
            <sz val="9"/>
            <color indexed="81"/>
            <rFont val="Segoe UI"/>
            <family val="2"/>
          </rPr>
          <t>Bitte jeweils den beiden Paarkürpartnern dieselbe Nummer geben!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6" authorId="0" shapeId="0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N6" authorId="0" shapeId="0">
      <text>
        <r>
          <rPr>
            <b/>
            <sz val="9"/>
            <color indexed="81"/>
            <rFont val="Segoe UI"/>
            <family val="2"/>
          </rPr>
          <t>Bitte bei allen Fahrern einer Gruppe (inclusive den Ersatzfahrern) dieselbe Auswahl treffen!</t>
        </r>
      </text>
    </comment>
    <comment ref="R6" authorId="0" shapeId="0">
      <text>
        <r>
          <rPr>
            <b/>
            <sz val="9"/>
            <color indexed="81"/>
            <rFont val="Segoe UI"/>
            <family val="2"/>
          </rPr>
          <t>Werden im Meldeformular Teilnehmer für vereinsübergreifende Küren gemeldet, dann kann hier der abweichende Verein eingetragen werden.</t>
        </r>
      </text>
    </comment>
  </commentList>
</comments>
</file>

<file path=xl/sharedStrings.xml><?xml version="1.0" encoding="utf-8"?>
<sst xmlns="http://schemas.openxmlformats.org/spreadsheetml/2006/main" count="154" uniqueCount="109">
  <si>
    <t>Anmeldung</t>
  </si>
  <si>
    <t>Verein</t>
  </si>
  <si>
    <t>Ansprechpartner</t>
  </si>
  <si>
    <t>Straße</t>
  </si>
  <si>
    <t>Wohnort</t>
  </si>
  <si>
    <t>Telefon</t>
  </si>
  <si>
    <t>Meldeschluss:</t>
  </si>
  <si>
    <t>Meldeadresse:</t>
  </si>
  <si>
    <t xml:space="preserve">Meldegebühr: </t>
  </si>
  <si>
    <t>m</t>
  </si>
  <si>
    <t>Name</t>
  </si>
  <si>
    <t>Vorname</t>
  </si>
  <si>
    <t>Startgebühr</t>
  </si>
  <si>
    <t>Mustermann</t>
  </si>
  <si>
    <t>Max</t>
  </si>
  <si>
    <t>Überweisung an:</t>
  </si>
  <si>
    <t>IBAN</t>
  </si>
  <si>
    <t>BIC</t>
  </si>
  <si>
    <t>Bank</t>
  </si>
  <si>
    <t>E-Mail Adresse</t>
  </si>
  <si>
    <t>Zusammenfassung</t>
  </si>
  <si>
    <t>Summe Startgebühren:</t>
  </si>
  <si>
    <t>Kontoinhaber</t>
  </si>
  <si>
    <t>Verwendungszweck</t>
  </si>
  <si>
    <t>Fortlaufende Nr.</t>
  </si>
  <si>
    <t>Telefonnummer</t>
  </si>
  <si>
    <t>Alter (am Wettkampftag)</t>
  </si>
  <si>
    <r>
      <t xml:space="preserve">Geschlecht </t>
    </r>
    <r>
      <rPr>
        <sz val="11"/>
        <color indexed="8"/>
        <rFont val="Arial"/>
        <family val="2"/>
      </rPr>
      <t>[m/w]</t>
    </r>
  </si>
  <si>
    <r>
      <t xml:space="preserve">Geburtsdatum
</t>
    </r>
    <r>
      <rPr>
        <sz val="11"/>
        <rFont val="Arial"/>
        <family val="2"/>
      </rPr>
      <t>[TT.MM.JJJJ]</t>
    </r>
  </si>
  <si>
    <t/>
  </si>
  <si>
    <t>Einzelkür</t>
  </si>
  <si>
    <t>Paarkür</t>
  </si>
  <si>
    <t>ja</t>
  </si>
  <si>
    <t>Kleingruppe</t>
  </si>
  <si>
    <t>KG1</t>
  </si>
  <si>
    <t>Großgruppe</t>
  </si>
  <si>
    <t>Kürname Einzelkür</t>
  </si>
  <si>
    <t>Kürname Kleingruppe</t>
  </si>
  <si>
    <t>Kürname Großgruppe</t>
  </si>
  <si>
    <t>GG1</t>
  </si>
  <si>
    <t>Vorläufe</t>
  </si>
  <si>
    <t>Finals</t>
  </si>
  <si>
    <r>
      <t xml:space="preserve">Einzelkür
</t>
    </r>
    <r>
      <rPr>
        <b/>
        <sz val="9"/>
        <color indexed="8"/>
        <rFont val="Arial"/>
        <family val="2"/>
      </rPr>
      <t>Junior Expert</t>
    </r>
  </si>
  <si>
    <r>
      <t xml:space="preserve">Paarkür
</t>
    </r>
    <r>
      <rPr>
        <b/>
        <sz val="9"/>
        <color indexed="8"/>
        <rFont val="Arial"/>
        <family val="2"/>
      </rPr>
      <t>Junior Expert</t>
    </r>
  </si>
  <si>
    <r>
      <t xml:space="preserve">Einzelkür
</t>
    </r>
    <r>
      <rPr>
        <b/>
        <sz val="9"/>
        <color indexed="8"/>
        <rFont val="Arial"/>
        <family val="2"/>
      </rPr>
      <t>Expert</t>
    </r>
  </si>
  <si>
    <r>
      <t xml:space="preserve">Einzelkür
</t>
    </r>
    <r>
      <rPr>
        <b/>
        <sz val="9"/>
        <color indexed="8"/>
        <rFont val="Arial"/>
        <family val="2"/>
      </rPr>
      <t>männlich</t>
    </r>
  </si>
  <si>
    <r>
      <t xml:space="preserve">Paarkür
</t>
    </r>
    <r>
      <rPr>
        <b/>
        <sz val="9"/>
        <color indexed="8"/>
        <rFont val="Arial"/>
        <family val="2"/>
      </rPr>
      <t>Expert</t>
    </r>
  </si>
  <si>
    <r>
      <t xml:space="preserve">Einzelkür
</t>
    </r>
    <r>
      <rPr>
        <b/>
        <sz val="9"/>
        <color indexed="8"/>
        <rFont val="Arial"/>
        <family val="2"/>
      </rPr>
      <t>U11/U13/U15</t>
    </r>
  </si>
  <si>
    <r>
      <t xml:space="preserve">Einzelkür
</t>
    </r>
    <r>
      <rPr>
        <b/>
        <sz val="9"/>
        <color indexed="8"/>
        <rFont val="Arial"/>
        <family val="2"/>
      </rPr>
      <t>U17/U19/U21</t>
    </r>
  </si>
  <si>
    <r>
      <t xml:space="preserve">Einzelkür
</t>
    </r>
    <r>
      <rPr>
        <b/>
        <sz val="9"/>
        <color indexed="8"/>
        <rFont val="Arial"/>
        <family val="2"/>
      </rPr>
      <t>U23/U25/25+</t>
    </r>
  </si>
  <si>
    <r>
      <t xml:space="preserve">Paarkür
</t>
    </r>
    <r>
      <rPr>
        <b/>
        <sz val="9"/>
        <color indexed="8"/>
        <rFont val="Arial"/>
        <family val="2"/>
      </rPr>
      <t>U11/U13/U15</t>
    </r>
  </si>
  <si>
    <r>
      <t xml:space="preserve">Paarkür
</t>
    </r>
    <r>
      <rPr>
        <b/>
        <sz val="9"/>
        <color indexed="8"/>
        <rFont val="Arial"/>
        <family val="2"/>
      </rPr>
      <t>U17/U19/U21</t>
    </r>
  </si>
  <si>
    <r>
      <t xml:space="preserve">Paarkür
</t>
    </r>
    <r>
      <rPr>
        <b/>
        <sz val="9"/>
        <color indexed="8"/>
        <rFont val="Arial"/>
        <family val="2"/>
      </rPr>
      <t>U23/U25/25+</t>
    </r>
  </si>
  <si>
    <t>Gruppenküren</t>
  </si>
  <si>
    <r>
      <t xml:space="preserve">Kleingruppe
</t>
    </r>
    <r>
      <rPr>
        <b/>
        <sz val="9"/>
        <color indexed="8"/>
        <rFont val="Arial"/>
        <family val="2"/>
      </rPr>
      <t>Junior Expert</t>
    </r>
  </si>
  <si>
    <r>
      <t xml:space="preserve">Kleingruppe
</t>
    </r>
    <r>
      <rPr>
        <b/>
        <sz val="9"/>
        <color indexed="8"/>
        <rFont val="Arial"/>
        <family val="2"/>
      </rPr>
      <t>Expert</t>
    </r>
  </si>
  <si>
    <r>
      <t xml:space="preserve">Großgruppe
</t>
    </r>
    <r>
      <rPr>
        <b/>
        <sz val="9"/>
        <color indexed="8"/>
        <rFont val="Arial"/>
        <family val="2"/>
      </rPr>
      <t>Junior Expert</t>
    </r>
  </si>
  <si>
    <r>
      <t xml:space="preserve">Großgruppe
</t>
    </r>
    <r>
      <rPr>
        <b/>
        <sz val="9"/>
        <color indexed="8"/>
        <rFont val="Arial"/>
        <family val="2"/>
      </rPr>
      <t>Expert</t>
    </r>
  </si>
  <si>
    <r>
      <t xml:space="preserve">Anmerkungen
</t>
    </r>
    <r>
      <rPr>
        <sz val="11"/>
        <color indexed="8"/>
        <rFont val="Arial"/>
        <family val="2"/>
      </rPr>
      <t>(optional)</t>
    </r>
  </si>
  <si>
    <r>
      <t xml:space="preserve">Einzelkür
</t>
    </r>
    <r>
      <rPr>
        <sz val="11"/>
        <rFont val="Arial"/>
        <family val="2"/>
      </rPr>
      <t>[ja/leer]</t>
    </r>
  </si>
  <si>
    <r>
      <t xml:space="preserve">Paarkür
</t>
    </r>
    <r>
      <rPr>
        <sz val="11"/>
        <rFont val="Arial"/>
        <family val="2"/>
      </rPr>
      <t>[1-99/leer]</t>
    </r>
  </si>
  <si>
    <r>
      <t xml:space="preserve">Kleingruppe
</t>
    </r>
    <r>
      <rPr>
        <sz val="11"/>
        <rFont val="Arial"/>
        <family val="2"/>
      </rPr>
      <t>[KG1-KG9/leer]</t>
    </r>
  </si>
  <si>
    <r>
      <t xml:space="preserve">Großgruppe
</t>
    </r>
    <r>
      <rPr>
        <sz val="11"/>
        <rFont val="Arial"/>
        <family val="2"/>
      </rPr>
      <t>[GG1-GG9/leer]</t>
    </r>
  </si>
  <si>
    <r>
      <t xml:space="preserve">Kürname
</t>
    </r>
    <r>
      <rPr>
        <sz val="9"/>
        <rFont val="Arial"/>
        <family val="2"/>
      </rPr>
      <t>(optional)</t>
    </r>
    <r>
      <rPr>
        <sz val="11"/>
        <rFont val="Arial"/>
        <family val="2"/>
      </rPr>
      <t xml:space="preserve">
</t>
    </r>
  </si>
  <si>
    <r>
      <t xml:space="preserve">Kürname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</si>
  <si>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r>
      <t xml:space="preserve">Ersatzfahrer
</t>
    </r>
    <r>
      <rPr>
        <sz val="11"/>
        <rFont val="Arial"/>
        <family val="2"/>
      </rPr>
      <t>[ja/leer]</t>
    </r>
  </si>
  <si>
    <r>
      <t xml:space="preserve">Alter
</t>
    </r>
    <r>
      <rPr>
        <sz val="10"/>
        <rFont val="Arial"/>
        <family val="2"/>
      </rPr>
      <t>(am Wettkampftag)</t>
    </r>
  </si>
  <si>
    <t>Im diesem unteren Teil der Tabelle können Abstiegszähler ohne Juryausbildung benannt werden.
Bitte auswählen, wo der entsprechende Juror werten kann.</t>
  </si>
  <si>
    <t>T,P,T/P</t>
  </si>
  <si>
    <t>T/P</t>
  </si>
  <si>
    <r>
      <t xml:space="preserve">abweichender Verein
</t>
    </r>
    <r>
      <rPr>
        <sz val="9"/>
        <rFont val="Arial"/>
        <family val="2"/>
      </rPr>
      <t>(optional)</t>
    </r>
    <r>
      <rPr>
        <b/>
        <sz val="11"/>
        <rFont val="Arial"/>
        <family val="2"/>
      </rPr>
      <t xml:space="preserve">
</t>
    </r>
  </si>
  <si>
    <t>Startgebühr
über abweichenden Verein</t>
  </si>
  <si>
    <t>7,- Euro / fehlendem Juryeinsatz</t>
  </si>
  <si>
    <t>Anzahl Meldungen</t>
  </si>
  <si>
    <t>Anzahl Juryeinsätze</t>
  </si>
  <si>
    <t>Anzahl empfohlene Judges</t>
  </si>
  <si>
    <t>Wettkampfname</t>
  </si>
  <si>
    <t>Enddatum</t>
  </si>
  <si>
    <t>Startdatum</t>
  </si>
  <si>
    <t>Dieses Datum wird zur Berechnung des Alters am Wettkampftag verwendet!</t>
  </si>
  <si>
    <t>Der Wettkampfname wird auf allen Tabellenblättern ganz oben angezeigt</t>
  </si>
  <si>
    <t>Überweisung bis</t>
  </si>
  <si>
    <t>Meldeschluss</t>
  </si>
  <si>
    <t>Meldeadresse</t>
  </si>
  <si>
    <t>Datumsanzeige in den Tabellen</t>
  </si>
  <si>
    <t>Dieses Datum wird auf allen Tabellenblättern ganz oben angezeigt</t>
  </si>
  <si>
    <t>E-Mail Betreff</t>
  </si>
  <si>
    <t>An den hier definierten Betreff wird automatisch der Vereinsname aus dem Tabellenblatt "allg. Daten" angehängt</t>
  </si>
  <si>
    <t>Daten für die Anmeldung - diese werden im Tabellenblatt "allg. Daten" angeziegt</t>
  </si>
  <si>
    <t>Daten für die Überweisung der Startgebühren - diese werden im Tabellenblatt "Zusammenfassung" angeziegt</t>
  </si>
  <si>
    <t>Meldegebühr Ersatzfahrer</t>
  </si>
  <si>
    <t>Meldegebühr regulär</t>
  </si>
  <si>
    <t>Meldegebühr Limit</t>
  </si>
  <si>
    <t>Bitte bei allen Medlegebühren den Betrag in Euro als Zahl ohne weitere Zusätze eingben.
Die Werte werden zur Berechnung in anderen Tabellen verwendet!</t>
  </si>
  <si>
    <t>Anzahl reguläre Starts / Starter</t>
  </si>
  <si>
    <t>Anzahl Ersatzstarts / Starter</t>
  </si>
  <si>
    <t>Meldegebühr regulär entspricht dem Betrag XX,- / Teilnehmer / Disziplin</t>
  </si>
  <si>
    <t>Meldegebühr Limit begrenzt den Betrag / Teilnehmer für den gesamten Wettkampf auf den angegebenen Wert; 0 = kein Limit</t>
  </si>
  <si>
    <t>Meldegebühr Ersatzfahrer entspricht dem Betrag XX,- / Ersatzfahrer Gruppenkür / Disziplin; 0 = reguläre Meldegebühr</t>
  </si>
  <si>
    <t>15. Ostdeutsche Landesmeisterschaft im Einrad Freestyle</t>
  </si>
  <si>
    <t>odlmeinrad@outlook.com</t>
  </si>
  <si>
    <t>Turn- und Sportverein Falkensee e.V.</t>
  </si>
  <si>
    <t>Mittelbrandenburgische Sparkasse</t>
  </si>
  <si>
    <t>DE 51 1605 0000 3812 0006 00</t>
  </si>
  <si>
    <t>WELADED1PMB</t>
  </si>
  <si>
    <t>ODLM 2026 Einrad, Vereinsname, Anzahl der Starts</t>
  </si>
  <si>
    <t xml:space="preserve">Anmeldung ODLM 2026 </t>
  </si>
  <si>
    <t>Kükenküren</t>
  </si>
  <si>
    <r>
      <rPr>
        <b/>
        <sz val="12"/>
        <color indexed="8"/>
        <rFont val="Arial"/>
        <family val="2"/>
      </rPr>
      <t>Im diesem oberen Teil der Tabelle bitte die nach IUF Regelwerk 2019 geschulten Juroren (mind. 16 Jahre) und mögliche Einsätze benennen - nur diese Juroren zählen für die Mindestanzahl an Juryeinsätzen die ein Verein stellen muss!</t>
    </r>
    <r>
      <rPr>
        <b/>
        <sz val="11"/>
        <color indexed="8"/>
        <rFont val="Arial"/>
        <family val="2"/>
      </rPr>
      <t xml:space="preserve">
</t>
    </r>
    <r>
      <rPr>
        <sz val="11"/>
        <color indexed="8"/>
        <rFont val="Arial"/>
        <family val="2"/>
      </rPr>
      <t xml:space="preserve">Abstiegszähler (ohne Juryausbildung) können zusätzlich im unteren Teil der Tabelle benannt werden.
Bitte informiert Euch selbstständig über den genauen Zeitplan der Veranstaltung und dementsprechend über die Startszeit der einzelnen Klassen!
</t>
    </r>
    <r>
      <rPr>
        <b/>
        <sz val="12"/>
        <color indexed="8"/>
        <rFont val="Arial"/>
        <family val="2"/>
      </rPr>
      <t>Bitte auswählen, in welchem Bereich der entsprechende Juror werten kann: T = Technik, P = Performance, T/P = Technik und Performance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</si>
</sst>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164" formatCode="#,##0.00&quot; €&quot;;[Red]\-#,##0.00&quot; €&quot;"/>
    <numFmt numFmtId="165" formatCode="&quot;.- €&quot;"/>
    <numFmt numFmtId="166" formatCode="00.\-\ &quot;€&quot;"/>
  </numFmts>
  <fonts count="49" x14ac:knownFonts="1">
    <font>
      <sz val="10"/>
      <name val="Verdana"/>
    </font>
    <font>
      <sz val="8"/>
      <name val="Verdana"/>
      <family val="2"/>
    </font>
    <font>
      <b/>
      <sz val="26"/>
      <color indexed="9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20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22"/>
      <name val="Arial"/>
      <family val="2"/>
    </font>
    <font>
      <sz val="14"/>
      <color indexed="10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10"/>
      <color indexed="10"/>
      <name val="Arial"/>
      <family val="2"/>
    </font>
    <font>
      <sz val="12"/>
      <color indexed="8"/>
      <name val="Arial"/>
      <family val="2"/>
    </font>
    <font>
      <i/>
      <sz val="11"/>
      <name val="Arial"/>
      <family val="2"/>
    </font>
    <font>
      <i/>
      <sz val="11"/>
      <color indexed="8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Verdana"/>
      <family val="2"/>
    </font>
    <font>
      <b/>
      <sz val="11"/>
      <color indexed="8"/>
      <name val="Arial"/>
      <family val="2"/>
    </font>
    <font>
      <sz val="10"/>
      <name val="Verdana"/>
    </font>
    <font>
      <sz val="16"/>
      <name val="Verdana"/>
      <family val="2"/>
    </font>
    <font>
      <u/>
      <sz val="10"/>
      <color indexed="12"/>
      <name val="Verdana"/>
      <family val="2"/>
    </font>
    <font>
      <u/>
      <sz val="12"/>
      <color indexed="12"/>
      <name val="Arial"/>
      <family val="2"/>
    </font>
    <font>
      <sz val="8"/>
      <name val="Cambria"/>
      <family val="1"/>
    </font>
    <font>
      <b/>
      <sz val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"/>
      <family val="2"/>
    </font>
    <font>
      <sz val="9"/>
      <name val="Arial"/>
      <family val="2"/>
    </font>
    <font>
      <sz val="10"/>
      <color rgb="FFFF0000"/>
      <name val="Verdana"/>
      <family val="2"/>
    </font>
    <font>
      <sz val="20"/>
      <color rgb="FFFF0000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Arial"/>
      <family val="2"/>
    </font>
    <font>
      <sz val="16"/>
      <name val="Calibri"/>
      <family val="2"/>
      <scheme val="minor"/>
    </font>
    <font>
      <u/>
      <sz val="14"/>
      <color indexed="12"/>
      <name val="Verdana"/>
      <family val="2"/>
    </font>
    <font>
      <sz val="12"/>
      <name val="Verdana"/>
      <family val="2"/>
    </font>
    <font>
      <sz val="16"/>
      <color theme="0"/>
      <name val="Calibri"/>
      <family val="2"/>
      <scheme val="minor"/>
    </font>
    <font>
      <sz val="16"/>
      <color theme="0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43"/>
      </patternFill>
    </fill>
    <fill>
      <patternFill patternType="solid">
        <fgColor theme="0" tint="-0.34998626667073579"/>
        <bgColor indexed="54"/>
      </patternFill>
    </fill>
    <fill>
      <patternFill patternType="solid">
        <fgColor theme="0" tint="-0.14999847407452621"/>
        <bgColor indexed="41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6" tint="0.59999389629810485"/>
        <bgColor indexed="3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CCC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4.9989318521683403E-2"/>
        <bgColor indexed="42"/>
      </patternFill>
    </fill>
    <fill>
      <patternFill patternType="solid">
        <fgColor theme="0" tint="-0.249977111117893"/>
        <bgColor indexed="54"/>
      </patternFill>
    </fill>
    <fill>
      <patternFill patternType="solid">
        <fgColor theme="6" tint="0.79998168889431442"/>
        <bgColor indexed="42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27" fillId="0" borderId="0" applyNumberFormat="0" applyFill="0" applyBorder="0" applyAlignment="0" applyProtection="0"/>
  </cellStyleXfs>
  <cellXfs count="192">
    <xf numFmtId="0" fontId="0" fillId="0" borderId="0" xfId="0"/>
    <xf numFmtId="0" fontId="6" fillId="2" borderId="0" xfId="0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center" vertical="center"/>
    </xf>
    <xf numFmtId="0" fontId="18" fillId="6" borderId="2" xfId="0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left" vertical="center"/>
    </xf>
    <xf numFmtId="14" fontId="18" fillId="6" borderId="2" xfId="0" applyNumberFormat="1" applyFont="1" applyFill="1" applyBorder="1" applyAlignment="1" applyProtection="1">
      <alignment horizontal="center" vertical="center"/>
    </xf>
    <xf numFmtId="1" fontId="18" fillId="5" borderId="2" xfId="0" applyNumberFormat="1" applyFont="1" applyFill="1" applyBorder="1" applyAlignment="1" applyProtection="1">
      <alignment horizontal="center" vertical="center"/>
    </xf>
    <xf numFmtId="0" fontId="19" fillId="6" borderId="2" xfId="0" applyFont="1" applyFill="1" applyBorder="1" applyAlignment="1" applyProtection="1">
      <alignment horizontal="center" vertical="center"/>
    </xf>
    <xf numFmtId="2" fontId="19" fillId="6" borderId="2" xfId="0" applyNumberFormat="1" applyFont="1" applyFill="1" applyBorder="1" applyAlignment="1" applyProtection="1">
      <alignment horizontal="center" vertical="center"/>
    </xf>
    <xf numFmtId="0" fontId="10" fillId="5" borderId="3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10" fillId="7" borderId="3" xfId="0" applyFont="1" applyFill="1" applyBorder="1" applyAlignment="1" applyProtection="1">
      <alignment horizontal="left" vertical="center"/>
      <protection locked="0"/>
    </xf>
    <xf numFmtId="0" fontId="10" fillId="7" borderId="3" xfId="0" applyFont="1" applyFill="1" applyBorder="1" applyAlignment="1" applyProtection="1">
      <alignment horizontal="center" vertical="center"/>
      <protection locked="0"/>
    </xf>
    <xf numFmtId="14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7" borderId="2" xfId="0" applyFont="1" applyFill="1" applyBorder="1" applyAlignment="1" applyProtection="1">
      <alignment horizontal="left" vertical="center"/>
      <protection locked="0"/>
    </xf>
    <xf numFmtId="0" fontId="10" fillId="7" borderId="2" xfId="0" applyFont="1" applyFill="1" applyBorder="1" applyAlignment="1" applyProtection="1">
      <alignment horizontal="center" vertical="center"/>
      <protection locked="0"/>
    </xf>
    <xf numFmtId="14" fontId="21" fillId="7" borderId="2" xfId="0" applyNumberFormat="1" applyFont="1" applyFill="1" applyBorder="1" applyAlignment="1" applyProtection="1">
      <alignment horizontal="center" vertical="center"/>
      <protection locked="0"/>
    </xf>
    <xf numFmtId="14" fontId="10" fillId="7" borderId="2" xfId="0" applyNumberFormat="1" applyFont="1" applyFill="1" applyBorder="1" applyAlignment="1" applyProtection="1">
      <alignment horizontal="left" vertical="center"/>
      <protection locked="0"/>
    </xf>
    <xf numFmtId="0" fontId="23" fillId="7" borderId="2" xfId="0" applyFont="1" applyFill="1" applyBorder="1" applyAlignment="1" applyProtection="1">
      <alignment horizontal="left" vertical="center"/>
      <protection locked="0"/>
    </xf>
    <xf numFmtId="14" fontId="23" fillId="7" borderId="2" xfId="0" applyNumberFormat="1" applyFont="1" applyFill="1" applyBorder="1" applyAlignment="1" applyProtection="1">
      <alignment horizontal="left" vertical="center"/>
      <protection locked="0"/>
    </xf>
    <xf numFmtId="0" fontId="21" fillId="7" borderId="2" xfId="0" applyFont="1" applyFill="1" applyBorder="1" applyAlignment="1" applyProtection="1">
      <alignment horizontal="left" vertical="center"/>
      <protection locked="0"/>
    </xf>
    <xf numFmtId="2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19" fillId="6" borderId="3" xfId="0" applyFont="1" applyFill="1" applyBorder="1" applyAlignment="1" applyProtection="1">
      <alignment horizontal="center" vertical="center"/>
    </xf>
    <xf numFmtId="0" fontId="4" fillId="9" borderId="1" xfId="0" applyFont="1" applyFill="1" applyBorder="1" applyAlignment="1" applyProtection="1">
      <alignment vertical="center"/>
      <protection locked="0"/>
    </xf>
    <xf numFmtId="49" fontId="4" fillId="9" borderId="1" xfId="0" applyNumberFormat="1" applyFont="1" applyFill="1" applyBorder="1" applyAlignment="1" applyProtection="1">
      <alignment horizontal="left" vertical="center"/>
      <protection locked="0"/>
    </xf>
    <xf numFmtId="0" fontId="28" fillId="9" borderId="1" xfId="2" applyFont="1" applyFill="1" applyBorder="1" applyAlignment="1" applyProtection="1">
      <alignment vertical="center"/>
      <protection locked="0"/>
    </xf>
    <xf numFmtId="0" fontId="14" fillId="2" borderId="0" xfId="0" applyFont="1" applyFill="1" applyAlignment="1" applyProtection="1">
      <alignment vertical="center"/>
    </xf>
    <xf numFmtId="0" fontId="3" fillId="2" borderId="0" xfId="1" applyFont="1" applyFill="1" applyBorder="1" applyAlignment="1" applyProtection="1">
      <alignment vertical="center"/>
    </xf>
    <xf numFmtId="0" fontId="15" fillId="2" borderId="0" xfId="0" applyFont="1" applyFill="1" applyAlignment="1" applyProtection="1">
      <alignment vertical="center"/>
    </xf>
    <xf numFmtId="14" fontId="3" fillId="2" borderId="0" xfId="1" applyNumberFormat="1" applyFont="1" applyFill="1" applyAlignment="1" applyProtection="1">
      <alignment horizontal="center" vertical="center"/>
    </xf>
    <xf numFmtId="14" fontId="15" fillId="2" borderId="0" xfId="0" applyNumberFormat="1" applyFont="1" applyFill="1" applyAlignment="1" applyProtection="1">
      <alignment vertical="center"/>
    </xf>
    <xf numFmtId="0" fontId="14" fillId="2" borderId="0" xfId="0" applyFont="1" applyFill="1" applyProtection="1"/>
    <xf numFmtId="0" fontId="4" fillId="3" borderId="1" xfId="0" applyFont="1" applyFill="1" applyBorder="1" applyAlignment="1" applyProtection="1">
      <alignment vertical="center"/>
    </xf>
    <xf numFmtId="0" fontId="9" fillId="2" borderId="0" xfId="1" applyFont="1" applyFill="1" applyBorder="1" applyAlignment="1" applyProtection="1">
      <alignment vertical="center"/>
    </xf>
    <xf numFmtId="164" fontId="12" fillId="2" borderId="0" xfId="1" applyNumberFormat="1" applyFont="1" applyFill="1" applyAlignment="1" applyProtection="1">
      <alignment horizontal="left" vertical="center"/>
    </xf>
    <xf numFmtId="14" fontId="5" fillId="2" borderId="0" xfId="1" applyNumberFormat="1" applyFont="1" applyFill="1" applyAlignment="1" applyProtection="1">
      <alignment horizontal="left" vertical="center"/>
    </xf>
    <xf numFmtId="0" fontId="8" fillId="2" borderId="0" xfId="0" applyFont="1" applyFill="1" applyProtection="1"/>
    <xf numFmtId="0" fontId="13" fillId="2" borderId="0" xfId="0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14" fontId="7" fillId="2" borderId="0" xfId="0" applyNumberFormat="1" applyFont="1" applyFill="1" applyAlignment="1" applyProtection="1">
      <alignment vertical="center"/>
    </xf>
    <xf numFmtId="0" fontId="0" fillId="2" borderId="0" xfId="0" applyFill="1" applyAlignment="1" applyProtection="1">
      <alignment horizontal="center" vertical="center"/>
    </xf>
    <xf numFmtId="0" fontId="4" fillId="10" borderId="1" xfId="0" applyFont="1" applyFill="1" applyBorder="1" applyAlignment="1" applyProtection="1">
      <alignment vertical="center"/>
    </xf>
    <xf numFmtId="0" fontId="9" fillId="11" borderId="5" xfId="1" applyFont="1" applyFill="1" applyBorder="1" applyAlignment="1" applyProtection="1">
      <alignment vertical="center"/>
    </xf>
    <xf numFmtId="0" fontId="9" fillId="2" borderId="0" xfId="0" applyFont="1" applyFill="1" applyProtection="1"/>
    <xf numFmtId="0" fontId="17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26" fillId="2" borderId="0" xfId="0" applyFont="1" applyFill="1" applyProtection="1"/>
    <xf numFmtId="0" fontId="25" fillId="2" borderId="0" xfId="0" applyFont="1" applyFill="1" applyProtection="1"/>
    <xf numFmtId="0" fontId="19" fillId="6" borderId="3" xfId="0" applyNumberFormat="1" applyFont="1" applyFill="1" applyBorder="1" applyAlignment="1" applyProtection="1">
      <alignment horizontal="center" vertical="center"/>
    </xf>
    <xf numFmtId="0" fontId="29" fillId="2" borderId="0" xfId="0" applyFont="1" applyFill="1" applyBorder="1" applyAlignment="1">
      <alignment vertical="center"/>
    </xf>
    <xf numFmtId="49" fontId="19" fillId="6" borderId="2" xfId="0" applyNumberFormat="1" applyFont="1" applyFill="1" applyBorder="1" applyAlignment="1" applyProtection="1">
      <alignment horizontal="center" vertical="center"/>
    </xf>
    <xf numFmtId="49" fontId="21" fillId="7" borderId="3" xfId="0" applyNumberFormat="1" applyFont="1" applyFill="1" applyBorder="1" applyAlignment="1" applyProtection="1">
      <alignment horizontal="center" vertical="center"/>
      <protection locked="0"/>
    </xf>
    <xf numFmtId="14" fontId="18" fillId="6" borderId="3" xfId="0" applyNumberFormat="1" applyFont="1" applyFill="1" applyBorder="1" applyAlignment="1" applyProtection="1">
      <alignment horizontal="left" vertical="center"/>
    </xf>
    <xf numFmtId="0" fontId="18" fillId="6" borderId="3" xfId="0" applyFont="1" applyFill="1" applyBorder="1" applyAlignment="1" applyProtection="1">
      <alignment horizontal="center" vertical="center"/>
    </xf>
    <xf numFmtId="0" fontId="18" fillId="6" borderId="3" xfId="0" applyFont="1" applyFill="1" applyBorder="1" applyAlignment="1" applyProtection="1">
      <alignment horizontal="left" vertical="center"/>
    </xf>
    <xf numFmtId="0" fontId="14" fillId="2" borderId="0" xfId="0" applyFont="1" applyFill="1" applyAlignment="1" applyProtection="1">
      <alignment horizontal="center"/>
    </xf>
    <xf numFmtId="14" fontId="18" fillId="6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Alignment="1" applyProtection="1">
      <alignment vertical="center"/>
    </xf>
    <xf numFmtId="0" fontId="24" fillId="4" borderId="11" xfId="0" applyFont="1" applyFill="1" applyBorder="1" applyAlignment="1" applyProtection="1">
      <alignment horizontal="center" vertical="center"/>
    </xf>
    <xf numFmtId="0" fontId="22" fillId="4" borderId="3" xfId="0" applyFont="1" applyFill="1" applyBorder="1" applyAlignment="1" applyProtection="1">
      <alignment horizontal="center" textRotation="90" wrapText="1"/>
    </xf>
    <xf numFmtId="0" fontId="22" fillId="4" borderId="18" xfId="0" applyFont="1" applyFill="1" applyBorder="1" applyAlignment="1" applyProtection="1">
      <alignment horizontal="center" textRotation="90" wrapText="1"/>
    </xf>
    <xf numFmtId="0" fontId="22" fillId="4" borderId="7" xfId="0" applyFont="1" applyFill="1" applyBorder="1" applyAlignment="1" applyProtection="1">
      <alignment horizontal="center" textRotation="90" wrapText="1"/>
    </xf>
    <xf numFmtId="49" fontId="19" fillId="6" borderId="3" xfId="0" applyNumberFormat="1" applyFont="1" applyFill="1" applyBorder="1" applyAlignment="1" applyProtection="1">
      <alignment horizontal="center" vertical="center"/>
    </xf>
    <xf numFmtId="0" fontId="22" fillId="4" borderId="22" xfId="0" applyFont="1" applyFill="1" applyBorder="1" applyAlignment="1" applyProtection="1">
      <alignment horizontal="center" textRotation="90" wrapText="1"/>
    </xf>
    <xf numFmtId="0" fontId="22" fillId="4" borderId="15" xfId="0" applyFont="1" applyFill="1" applyBorder="1" applyAlignment="1" applyProtection="1">
      <alignment horizontal="center" textRotation="90" wrapText="1"/>
    </xf>
    <xf numFmtId="1" fontId="21" fillId="7" borderId="3" xfId="0" applyNumberFormat="1" applyFont="1" applyFill="1" applyBorder="1" applyAlignment="1" applyProtection="1">
      <alignment horizontal="center" vertical="center"/>
      <protection locked="0"/>
    </xf>
    <xf numFmtId="0" fontId="21" fillId="13" borderId="3" xfId="0" applyFont="1" applyFill="1" applyBorder="1" applyAlignment="1" applyProtection="1">
      <alignment horizontal="center" vertical="center"/>
      <protection locked="0"/>
    </xf>
    <xf numFmtId="0" fontId="22" fillId="4" borderId="19" xfId="0" applyFont="1" applyFill="1" applyBorder="1" applyAlignment="1" applyProtection="1">
      <alignment horizontal="center" wrapText="1"/>
    </xf>
    <xf numFmtId="0" fontId="22" fillId="4" borderId="18" xfId="0" applyFont="1" applyFill="1" applyBorder="1" applyAlignment="1" applyProtection="1">
      <alignment horizontal="center" wrapText="1"/>
    </xf>
    <xf numFmtId="0" fontId="22" fillId="4" borderId="7" xfId="0" applyFont="1" applyFill="1" applyBorder="1" applyAlignment="1" applyProtection="1">
      <alignment horizontal="center" wrapText="1"/>
    </xf>
    <xf numFmtId="49" fontId="21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24" fillId="4" borderId="11" xfId="0" applyFont="1" applyFill="1" applyBorder="1" applyAlignment="1" applyProtection="1">
      <alignment horizontal="center" vertical="center"/>
    </xf>
    <xf numFmtId="0" fontId="33" fillId="4" borderId="10" xfId="0" applyFont="1" applyFill="1" applyBorder="1" applyAlignment="1" applyProtection="1">
      <alignment horizontal="center" vertical="center" wrapText="1"/>
    </xf>
    <xf numFmtId="164" fontId="5" fillId="2" borderId="0" xfId="1" applyNumberFormat="1" applyFont="1" applyFill="1" applyAlignment="1" applyProtection="1">
      <alignment horizontal="left" vertical="center"/>
    </xf>
    <xf numFmtId="14" fontId="10" fillId="7" borderId="3" xfId="0" applyNumberFormat="1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Protection="1"/>
    <xf numFmtId="165" fontId="20" fillId="6" borderId="27" xfId="0" applyNumberFormat="1" applyFont="1" applyFill="1" applyBorder="1" applyAlignment="1" applyProtection="1">
      <alignment horizontal="center" vertical="center"/>
    </xf>
    <xf numFmtId="166" fontId="22" fillId="6" borderId="27" xfId="0" applyNumberFormat="1" applyFont="1" applyFill="1" applyBorder="1" applyAlignment="1" applyProtection="1">
      <alignment horizontal="center" vertical="center"/>
    </xf>
    <xf numFmtId="0" fontId="37" fillId="2" borderId="0" xfId="0" applyFont="1" applyFill="1" applyAlignment="1" applyProtection="1">
      <alignment vertical="center"/>
    </xf>
    <xf numFmtId="0" fontId="38" fillId="2" borderId="0" xfId="0" applyFont="1" applyFill="1" applyAlignment="1" applyProtection="1">
      <alignment vertical="center"/>
    </xf>
    <xf numFmtId="14" fontId="38" fillId="2" borderId="0" xfId="0" applyNumberFormat="1" applyFont="1" applyFill="1" applyAlignment="1" applyProtection="1">
      <alignment vertical="center"/>
    </xf>
    <xf numFmtId="0" fontId="39" fillId="2" borderId="0" xfId="0" applyFont="1" applyFill="1" applyBorder="1" applyAlignment="1" applyProtection="1">
      <alignment horizontal="center" vertical="center"/>
    </xf>
    <xf numFmtId="0" fontId="37" fillId="2" borderId="0" xfId="0" applyFont="1" applyFill="1" applyAlignment="1" applyProtection="1">
      <alignment horizontal="center" vertical="center"/>
    </xf>
    <xf numFmtId="2" fontId="37" fillId="2" borderId="0" xfId="0" applyNumberFormat="1" applyFont="1" applyFill="1" applyAlignment="1" applyProtection="1">
      <alignment horizontal="center" vertical="center"/>
    </xf>
    <xf numFmtId="0" fontId="40" fillId="2" borderId="0" xfId="0" applyFont="1" applyFill="1" applyAlignment="1" applyProtection="1">
      <alignment horizontal="center" vertical="center"/>
    </xf>
    <xf numFmtId="49" fontId="18" fillId="14" borderId="11" xfId="0" applyNumberFormat="1" applyFont="1" applyFill="1" applyBorder="1" applyAlignment="1" applyProtection="1">
      <alignment horizontal="center" vertical="center"/>
    </xf>
    <xf numFmtId="165" fontId="18" fillId="14" borderId="11" xfId="0" applyNumberFormat="1" applyFont="1" applyFill="1" applyBorder="1" applyAlignment="1" applyProtection="1">
      <alignment horizontal="center" vertical="center"/>
    </xf>
    <xf numFmtId="0" fontId="22" fillId="15" borderId="14" xfId="0" applyFont="1" applyFill="1" applyBorder="1" applyAlignment="1" applyProtection="1">
      <alignment horizontal="center" textRotation="90"/>
    </xf>
    <xf numFmtId="0" fontId="22" fillId="15" borderId="15" xfId="0" applyFont="1" applyFill="1" applyBorder="1" applyAlignment="1" applyProtection="1">
      <alignment horizontal="center" wrapText="1"/>
    </xf>
    <xf numFmtId="49" fontId="10" fillId="16" borderId="11" xfId="0" applyNumberFormat="1" applyFont="1" applyFill="1" applyBorder="1" applyAlignment="1" applyProtection="1">
      <alignment horizontal="center" vertical="center"/>
      <protection locked="0"/>
    </xf>
    <xf numFmtId="166" fontId="10" fillId="16" borderId="11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textRotation="90"/>
    </xf>
    <xf numFmtId="0" fontId="41" fillId="0" borderId="0" xfId="0" applyFont="1"/>
    <xf numFmtId="0" fontId="8" fillId="2" borderId="0" xfId="0" applyNumberFormat="1" applyFont="1" applyFill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right" vertical="center"/>
    </xf>
    <xf numFmtId="14" fontId="10" fillId="2" borderId="0" xfId="0" applyNumberFormat="1" applyFont="1" applyFill="1" applyAlignment="1" applyProtection="1">
      <alignment horizontal="right" vertical="center"/>
    </xf>
    <xf numFmtId="0" fontId="41" fillId="2" borderId="0" xfId="0" applyFont="1" applyFill="1" applyAlignment="1" applyProtection="1">
      <alignment horizontal="center" vertical="center"/>
    </xf>
    <xf numFmtId="0" fontId="42" fillId="2" borderId="0" xfId="0" applyFont="1" applyFill="1" applyAlignment="1" applyProtection="1">
      <alignment horizontal="center" vertical="center"/>
    </xf>
    <xf numFmtId="0" fontId="41" fillId="2" borderId="0" xfId="0" applyNumberFormat="1" applyFont="1" applyFill="1" applyAlignment="1" applyProtection="1">
      <alignment horizontal="center" vertical="center"/>
    </xf>
    <xf numFmtId="2" fontId="41" fillId="2" borderId="0" xfId="0" applyNumberFormat="1" applyFont="1" applyFill="1" applyAlignment="1" applyProtection="1">
      <alignment vertical="center"/>
    </xf>
    <xf numFmtId="0" fontId="16" fillId="2" borderId="0" xfId="0" applyFont="1" applyFill="1" applyBorder="1" applyAlignment="1" applyProtection="1">
      <alignment horizontal="left" vertical="center"/>
    </xf>
    <xf numFmtId="0" fontId="44" fillId="2" borderId="0" xfId="0" applyFont="1" applyFill="1" applyProtection="1"/>
    <xf numFmtId="0" fontId="46" fillId="0" borderId="0" xfId="0" applyFont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35" fillId="0" borderId="0" xfId="0" applyFont="1" applyFill="1" applyBorder="1" applyAlignment="1" applyProtection="1">
      <alignment vertical="center"/>
    </xf>
    <xf numFmtId="0" fontId="30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0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3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5" fillId="2" borderId="0" xfId="1" applyFont="1" applyFill="1" applyAlignment="1" applyProtection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46" fillId="0" borderId="0" xfId="0" applyFont="1" applyAlignment="1">
      <alignment horizontal="right" vertical="center" wrapText="1"/>
    </xf>
    <xf numFmtId="14" fontId="30" fillId="17" borderId="0" xfId="1" applyNumberFormat="1" applyFont="1" applyFill="1" applyBorder="1" applyAlignment="1" applyProtection="1">
      <alignment horizontal="left" vertical="center"/>
    </xf>
    <xf numFmtId="0" fontId="30" fillId="17" borderId="0" xfId="0" applyFont="1" applyFill="1" applyBorder="1" applyAlignment="1" applyProtection="1">
      <alignment horizontal="left" vertical="center"/>
    </xf>
    <xf numFmtId="164" fontId="30" fillId="17" borderId="0" xfId="1" applyNumberFormat="1" applyFont="1" applyFill="1" applyAlignment="1" applyProtection="1">
      <alignment horizontal="left" vertical="center"/>
    </xf>
    <xf numFmtId="0" fontId="30" fillId="17" borderId="0" xfId="1" applyFont="1" applyFill="1" applyBorder="1" applyAlignment="1" applyProtection="1">
      <alignment vertical="center"/>
    </xf>
    <xf numFmtId="0" fontId="42" fillId="0" borderId="0" xfId="0" applyFont="1" applyAlignment="1">
      <alignment vertical="center"/>
    </xf>
    <xf numFmtId="164" fontId="45" fillId="2" borderId="0" xfId="2" applyNumberFormat="1" applyFont="1" applyFill="1" applyAlignment="1" applyProtection="1">
      <alignment horizontal="left" vertical="center"/>
    </xf>
    <xf numFmtId="0" fontId="27" fillId="0" borderId="0" xfId="2"/>
    <xf numFmtId="0" fontId="30" fillId="17" borderId="0" xfId="1" applyNumberFormat="1" applyFont="1" applyFill="1" applyAlignment="1" applyProtection="1">
      <alignment horizontal="left" vertical="center"/>
    </xf>
    <xf numFmtId="44" fontId="22" fillId="6" borderId="27" xfId="0" applyNumberFormat="1" applyFont="1" applyFill="1" applyBorder="1" applyAlignment="1" applyProtection="1">
      <alignment horizontal="center" vertical="center"/>
    </xf>
    <xf numFmtId="44" fontId="22" fillId="11" borderId="6" xfId="1" applyNumberFormat="1" applyFont="1" applyFill="1" applyBorder="1" applyAlignment="1" applyProtection="1">
      <alignment vertical="center"/>
    </xf>
    <xf numFmtId="0" fontId="24" fillId="4" borderId="11" xfId="0" applyFont="1" applyFill="1" applyBorder="1" applyAlignment="1" applyProtection="1">
      <alignment horizontal="center" vertical="center"/>
    </xf>
    <xf numFmtId="164" fontId="27" fillId="17" borderId="0" xfId="2" applyNumberFormat="1" applyFill="1" applyAlignment="1" applyProtection="1">
      <alignment horizontal="left" vertical="center"/>
    </xf>
    <xf numFmtId="0" fontId="2" fillId="2" borderId="0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43" fillId="2" borderId="0" xfId="1" applyFont="1" applyFill="1" applyBorder="1" applyAlignment="1" applyProtection="1">
      <alignment horizontal="center" vertical="center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8" xfId="0" applyFont="1" applyFill="1" applyBorder="1" applyAlignment="1" applyProtection="1">
      <alignment horizontal="center" vertical="center" wrapText="1"/>
    </xf>
    <xf numFmtId="0" fontId="22" fillId="4" borderId="20" xfId="0" applyFont="1" applyFill="1" applyBorder="1" applyAlignment="1" applyProtection="1">
      <alignment horizontal="center" vertical="center" wrapText="1"/>
    </xf>
    <xf numFmtId="0" fontId="22" fillId="4" borderId="21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center" textRotation="90"/>
    </xf>
    <xf numFmtId="0" fontId="3" fillId="2" borderId="0" xfId="1" applyFont="1" applyFill="1" applyBorder="1" applyAlignment="1" applyProtection="1">
      <alignment horizontal="center" vertical="center"/>
    </xf>
    <xf numFmtId="0" fontId="22" fillId="15" borderId="14" xfId="0" applyFont="1" applyFill="1" applyBorder="1" applyAlignment="1" applyProtection="1">
      <alignment horizontal="center" textRotation="90" wrapText="1"/>
    </xf>
    <xf numFmtId="0" fontId="22" fillId="15" borderId="15" xfId="0" applyFont="1" applyFill="1" applyBorder="1" applyAlignment="1" applyProtection="1">
      <alignment horizontal="center" textRotation="90" wrapText="1"/>
    </xf>
    <xf numFmtId="14" fontId="22" fillId="8" borderId="23" xfId="0" applyNumberFormat="1" applyFont="1" applyFill="1" applyBorder="1" applyAlignment="1" applyProtection="1">
      <alignment horizontal="center" vertical="center" wrapText="1"/>
    </xf>
    <xf numFmtId="14" fontId="22" fillId="8" borderId="8" xfId="0" applyNumberFormat="1" applyFont="1" applyFill="1" applyBorder="1" applyAlignment="1" applyProtection="1">
      <alignment horizontal="center" vertical="center" wrapText="1"/>
    </xf>
    <xf numFmtId="14" fontId="22" fillId="8" borderId="9" xfId="0" applyNumberFormat="1" applyFont="1" applyFill="1" applyBorder="1" applyAlignment="1" applyProtection="1">
      <alignment horizontal="center" vertical="center" wrapText="1"/>
    </xf>
    <xf numFmtId="0" fontId="22" fillId="4" borderId="9" xfId="0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textRotation="90"/>
    </xf>
    <xf numFmtId="0" fontId="22" fillId="4" borderId="26" xfId="0" applyFont="1" applyFill="1" applyBorder="1" applyAlignment="1" applyProtection="1">
      <alignment horizontal="center" textRotation="90"/>
    </xf>
    <xf numFmtId="0" fontId="22" fillId="4" borderId="4" xfId="0" applyFont="1" applyFill="1" applyBorder="1" applyAlignment="1" applyProtection="1">
      <alignment horizontal="center" textRotation="90"/>
    </xf>
    <xf numFmtId="0" fontId="22" fillId="4" borderId="3" xfId="0" applyFont="1" applyFill="1" applyBorder="1" applyAlignment="1" applyProtection="1">
      <alignment horizontal="center" textRotation="90"/>
    </xf>
    <xf numFmtId="0" fontId="22" fillId="4" borderId="4" xfId="0" applyFont="1" applyFill="1" applyBorder="1" applyAlignment="1" applyProtection="1">
      <alignment horizontal="center" textRotation="90" wrapText="1"/>
    </xf>
    <xf numFmtId="0" fontId="24" fillId="4" borderId="4" xfId="0" applyFont="1" applyFill="1" applyBorder="1" applyAlignment="1" applyProtection="1">
      <alignment horizontal="center" textRotation="90"/>
    </xf>
    <xf numFmtId="0" fontId="24" fillId="4" borderId="3" xfId="0" applyFont="1" applyFill="1" applyBorder="1" applyAlignment="1" applyProtection="1">
      <alignment horizontal="center" textRotation="90"/>
    </xf>
    <xf numFmtId="0" fontId="24" fillId="4" borderId="4" xfId="0" applyFont="1" applyFill="1" applyBorder="1" applyAlignment="1" applyProtection="1">
      <alignment horizontal="center"/>
    </xf>
    <xf numFmtId="0" fontId="24" fillId="4" borderId="3" xfId="0" applyFont="1" applyFill="1" applyBorder="1" applyAlignment="1" applyProtection="1">
      <alignment horizontal="center"/>
    </xf>
    <xf numFmtId="0" fontId="24" fillId="4" borderId="14" xfId="0" applyFont="1" applyFill="1" applyBorder="1" applyAlignment="1" applyProtection="1">
      <alignment horizontal="center" textRotation="90"/>
    </xf>
    <xf numFmtId="0" fontId="24" fillId="4" borderId="24" xfId="0" applyFont="1" applyFill="1" applyBorder="1" applyAlignment="1" applyProtection="1">
      <alignment horizontal="center" textRotation="90"/>
    </xf>
    <xf numFmtId="0" fontId="24" fillId="4" borderId="15" xfId="0" applyFont="1" applyFill="1" applyBorder="1" applyAlignment="1" applyProtection="1">
      <alignment horizontal="center" textRotation="90"/>
    </xf>
    <xf numFmtId="0" fontId="24" fillId="4" borderId="14" xfId="0" applyFont="1" applyFill="1" applyBorder="1" applyAlignment="1" applyProtection="1">
      <alignment horizontal="center"/>
    </xf>
    <xf numFmtId="0" fontId="24" fillId="4" borderId="24" xfId="0" applyFont="1" applyFill="1" applyBorder="1" applyAlignment="1" applyProtection="1">
      <alignment horizontal="center"/>
    </xf>
    <xf numFmtId="0" fontId="24" fillId="4" borderId="15" xfId="0" applyFont="1" applyFill="1" applyBorder="1" applyAlignment="1" applyProtection="1">
      <alignment horizontal="center"/>
    </xf>
    <xf numFmtId="0" fontId="24" fillId="4" borderId="14" xfId="0" applyFont="1" applyFill="1" applyBorder="1" applyAlignment="1" applyProtection="1">
      <alignment horizontal="center" vertical="center" wrapText="1"/>
    </xf>
    <xf numFmtId="0" fontId="24" fillId="4" borderId="24" xfId="0" applyFont="1" applyFill="1" applyBorder="1" applyAlignment="1" applyProtection="1">
      <alignment horizontal="center" vertical="center" wrapText="1"/>
    </xf>
    <xf numFmtId="0" fontId="24" fillId="4" borderId="15" xfId="0" applyFont="1" applyFill="1" applyBorder="1" applyAlignment="1" applyProtection="1">
      <alignment horizontal="center" vertical="center" wrapText="1"/>
    </xf>
    <xf numFmtId="0" fontId="22" fillId="4" borderId="14" xfId="0" applyFont="1" applyFill="1" applyBorder="1" applyAlignment="1" applyProtection="1">
      <alignment horizontal="center" textRotation="90" wrapText="1"/>
    </xf>
    <xf numFmtId="0" fontId="22" fillId="4" borderId="24" xfId="0" applyFont="1" applyFill="1" applyBorder="1" applyAlignment="1" applyProtection="1">
      <alignment horizontal="center" textRotation="90" wrapText="1"/>
    </xf>
    <xf numFmtId="0" fontId="22" fillId="4" borderId="25" xfId="0" applyFont="1" applyFill="1" applyBorder="1" applyAlignment="1" applyProtection="1">
      <alignment horizontal="center" textRotation="90" wrapText="1"/>
    </xf>
    <xf numFmtId="0" fontId="22" fillId="4" borderId="24" xfId="0" applyFont="1" applyFill="1" applyBorder="1" applyAlignment="1" applyProtection="1">
      <alignment horizontal="center" textRotation="90"/>
    </xf>
    <xf numFmtId="0" fontId="22" fillId="4" borderId="15" xfId="0" applyFont="1" applyFill="1" applyBorder="1" applyAlignment="1" applyProtection="1">
      <alignment horizontal="center" textRotation="90"/>
    </xf>
    <xf numFmtId="0" fontId="35" fillId="4" borderId="11" xfId="0" applyFont="1" applyFill="1" applyBorder="1" applyAlignment="1" applyProtection="1">
      <alignment horizontal="center" vertical="center" wrapText="1"/>
    </xf>
    <xf numFmtId="0" fontId="24" fillId="4" borderId="11" xfId="0" applyFont="1" applyFill="1" applyBorder="1" applyAlignment="1" applyProtection="1">
      <alignment horizontal="center" vertical="center"/>
    </xf>
    <xf numFmtId="0" fontId="24" fillId="4" borderId="10" xfId="0" applyFont="1" applyFill="1" applyBorder="1" applyAlignment="1" applyProtection="1">
      <alignment horizontal="center" vertical="center"/>
    </xf>
    <xf numFmtId="0" fontId="24" fillId="4" borderId="16" xfId="0" applyFont="1" applyFill="1" applyBorder="1" applyAlignment="1" applyProtection="1">
      <alignment horizontal="center" vertical="center"/>
    </xf>
    <xf numFmtId="0" fontId="24" fillId="4" borderId="11" xfId="0" applyFont="1" applyFill="1" applyBorder="1" applyAlignment="1" applyProtection="1">
      <alignment horizontal="center" vertical="center" wrapText="1"/>
    </xf>
    <xf numFmtId="0" fontId="30" fillId="0" borderId="0" xfId="0" applyFont="1" applyFill="1" applyBorder="1" applyAlignment="1" applyProtection="1">
      <alignment horizontal="center" vertical="center"/>
    </xf>
    <xf numFmtId="0" fontId="30" fillId="12" borderId="12" xfId="0" applyFont="1" applyFill="1" applyBorder="1" applyAlignment="1" applyProtection="1">
      <alignment horizontal="center" vertical="center"/>
    </xf>
    <xf numFmtId="0" fontId="30" fillId="12" borderId="13" xfId="0" applyFont="1" applyFill="1" applyBorder="1" applyAlignment="1" applyProtection="1">
      <alignment horizontal="center" vertical="center"/>
    </xf>
    <xf numFmtId="0" fontId="14" fillId="2" borderId="28" xfId="0" applyFont="1" applyFill="1" applyBorder="1" applyAlignment="1" applyProtection="1">
      <alignment horizontal="center" vertical="center"/>
    </xf>
    <xf numFmtId="0" fontId="24" fillId="4" borderId="29" xfId="0" applyFont="1" applyFill="1" applyBorder="1" applyAlignment="1" applyProtection="1">
      <alignment horizontal="center" vertical="center"/>
    </xf>
    <xf numFmtId="0" fontId="34" fillId="4" borderId="14" xfId="0" applyFont="1" applyFill="1" applyBorder="1" applyAlignment="1" applyProtection="1">
      <alignment horizontal="center" vertical="center" wrapText="1"/>
    </xf>
    <xf numFmtId="0" fontId="34" fillId="4" borderId="15" xfId="0" applyFont="1" applyFill="1" applyBorder="1" applyAlignment="1" applyProtection="1">
      <alignment horizontal="center" vertical="center" wrapText="1"/>
    </xf>
    <xf numFmtId="0" fontId="47" fillId="2" borderId="0" xfId="0" applyFont="1" applyFill="1" applyProtection="1"/>
    <xf numFmtId="0" fontId="48" fillId="2" borderId="0" xfId="0" applyFont="1" applyFill="1" applyProtection="1"/>
  </cellXfs>
  <cellStyles count="3">
    <cellStyle name="Link" xfId="2" builtinId="8"/>
    <cellStyle name="Standard" xfId="0" builtinId="0"/>
    <cellStyle name="Standard 2" xfId="1"/>
  </cellStyles>
  <dxfs count="4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numFmt numFmtId="166" formatCode="00.\-\ &quot;€&quot;"/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numFmt numFmtId="166" formatCode="00.\-\ &quot;€&quot;"/>
    </dxf>
    <dxf>
      <fill>
        <patternFill>
          <bgColor theme="0" tint="-4.9989318521683403E-2"/>
        </patternFill>
      </fill>
    </dxf>
    <dxf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</dxfs>
  <tableStyles count="0" defaultTableStyle="Table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odlmeinrad@outloo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E21"/>
  <sheetViews>
    <sheetView zoomScale="90" zoomScaleNormal="90" zoomScalePageLayoutView="80" workbookViewId="0">
      <selection activeCell="C7" sqref="C7"/>
    </sheetView>
  </sheetViews>
  <sheetFormatPr baseColWidth="10" defaultColWidth="9.875" defaultRowHeight="12.75" x14ac:dyDescent="0.2"/>
  <cols>
    <col min="1" max="1" width="25.625" style="28" customWidth="1"/>
    <col min="2" max="2" width="20.625" style="28" customWidth="1"/>
    <col min="3" max="3" width="45.625" style="28" customWidth="1"/>
    <col min="4" max="4" width="25.625" style="28" customWidth="1"/>
    <col min="5" max="5" width="16.125" style="28" customWidth="1"/>
    <col min="6" max="16384" width="9.875" style="28"/>
  </cols>
  <sheetData>
    <row r="1" spans="1:5" ht="30" customHeight="1" x14ac:dyDescent="0.2">
      <c r="A1" s="139"/>
      <c r="B1" s="139"/>
      <c r="C1" s="139"/>
      <c r="D1" s="139"/>
    </row>
    <row r="2" spans="1:5" s="30" customFormat="1" ht="30" customHeight="1" x14ac:dyDescent="0.2">
      <c r="A2" s="140" t="str">
        <f>'Intern Wettkampfdaten'!B1</f>
        <v>15. Ostdeutsche Landesmeisterschaft im Einrad Freestyle</v>
      </c>
      <c r="B2" s="140"/>
      <c r="C2" s="140"/>
      <c r="D2" s="140"/>
      <c r="E2" s="29"/>
    </row>
    <row r="3" spans="1:5" s="30" customFormat="1" ht="30" customHeight="1" x14ac:dyDescent="0.2">
      <c r="A3" s="142" t="str">
        <f>'Intern Wettkampfdaten'!B6</f>
        <v>27. - 28.06.2026</v>
      </c>
      <c r="B3" s="142"/>
      <c r="C3" s="142"/>
      <c r="D3" s="142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41" t="s">
        <v>0</v>
      </c>
      <c r="C5" s="141"/>
    </row>
    <row r="6" spans="1:5" ht="20.100000000000001" customHeight="1" thickBot="1" x14ac:dyDescent="0.25">
      <c r="B6" s="33"/>
      <c r="C6" s="33"/>
    </row>
    <row r="7" spans="1:5" ht="20.100000000000001" customHeight="1" thickBot="1" x14ac:dyDescent="0.25">
      <c r="B7" s="34" t="s">
        <v>1</v>
      </c>
      <c r="C7" s="25"/>
    </row>
    <row r="8" spans="1:5" ht="20.100000000000001" customHeight="1" thickBot="1" x14ac:dyDescent="0.25">
      <c r="B8" s="34" t="s">
        <v>2</v>
      </c>
      <c r="C8" s="25"/>
    </row>
    <row r="9" spans="1:5" ht="20.100000000000001" customHeight="1" thickBot="1" x14ac:dyDescent="0.25">
      <c r="B9" s="34" t="s">
        <v>3</v>
      </c>
      <c r="C9" s="25"/>
    </row>
    <row r="10" spans="1:5" ht="20.100000000000001" customHeight="1" thickBot="1" x14ac:dyDescent="0.25">
      <c r="B10" s="34" t="s">
        <v>4</v>
      </c>
      <c r="C10" s="25"/>
    </row>
    <row r="11" spans="1:5" ht="20.100000000000001" customHeight="1" thickBot="1" x14ac:dyDescent="0.25">
      <c r="B11" s="34" t="s">
        <v>19</v>
      </c>
      <c r="C11" s="27"/>
    </row>
    <row r="12" spans="1:5" ht="20.100000000000001" customHeight="1" thickBot="1" x14ac:dyDescent="0.25">
      <c r="B12" s="34" t="s">
        <v>25</v>
      </c>
      <c r="C12" s="26"/>
    </row>
    <row r="13" spans="1:5" ht="20.100000000000001" customHeight="1" x14ac:dyDescent="0.2">
      <c r="B13" s="33"/>
      <c r="C13" s="33"/>
    </row>
    <row r="14" spans="1:5" ht="20.100000000000001" customHeight="1" x14ac:dyDescent="0.2">
      <c r="B14" s="33"/>
      <c r="C14" s="33"/>
    </row>
    <row r="15" spans="1:5" ht="20.100000000000001" customHeight="1" x14ac:dyDescent="0.2">
      <c r="B15" s="35" t="s">
        <v>8</v>
      </c>
      <c r="C15" s="77" t="str">
        <f>'Intern Wettkampfdaten'!C12</f>
        <v>20,- Euro / Teilnehmer / Disziplin</v>
      </c>
    </row>
    <row r="16" spans="1:5" ht="20.100000000000001" customHeight="1" x14ac:dyDescent="0.2">
      <c r="B16" s="35"/>
      <c r="C16" s="77" t="str">
        <f>'Intern Wettkampfdaten'!C16</f>
        <v/>
      </c>
    </row>
    <row r="17" spans="2:3" ht="20.100000000000001" customHeight="1" x14ac:dyDescent="0.2">
      <c r="B17" s="35"/>
      <c r="C17" s="77" t="s">
        <v>72</v>
      </c>
    </row>
    <row r="18" spans="2:3" ht="20.100000000000001" customHeight="1" x14ac:dyDescent="0.2">
      <c r="B18" s="35"/>
      <c r="C18" s="123"/>
    </row>
    <row r="19" spans="2:3" ht="20.100000000000001" customHeight="1" x14ac:dyDescent="0.2">
      <c r="B19" s="35" t="s">
        <v>6</v>
      </c>
      <c r="C19" s="37" t="str">
        <f>TEXT('Intern Wettkampfdaten'!B17,"TT.MM.JJJJ")&amp;" (Nachmeldungen sind nicht möglich)"</f>
        <v>29.04.2026 (Nachmeldungen sind nicht möglich)</v>
      </c>
    </row>
    <row r="20" spans="2:3" ht="20.100000000000001" customHeight="1" x14ac:dyDescent="0.25">
      <c r="B20" s="38"/>
      <c r="C20" s="79"/>
    </row>
    <row r="21" spans="2:3" ht="20.100000000000001" customHeight="1" x14ac:dyDescent="0.2">
      <c r="B21" s="39" t="s">
        <v>7</v>
      </c>
      <c r="C21" s="132" t="str">
        <f>HYPERLINK("mailto:"&amp;'Intern Wettkampfdaten'!B18&amp;"?subject="&amp;'Intern Wettkampfdaten'!B19&amp;" "&amp;C7,'Intern Wettkampfdaten'!B18)</f>
        <v>odlmeinrad@outlook.com</v>
      </c>
    </row>
  </sheetData>
  <sheetProtection algorithmName="SHA-512" hashValue="x+WjuiSoEgRjwi1CCjYo3RKmDk1qNNyY/uZ8qwngbXpY6EJaYscZQmA686V5XBMWjJvpzMMtoyaSSYXFmsdcrg==" saltValue="QGk1cBUFrgVvHHs+Iec6Fg==" spinCount="100000" sheet="1" objects="1" scenarios="1"/>
  <mergeCells count="4">
    <mergeCell ref="A1:D1"/>
    <mergeCell ref="A2:D2"/>
    <mergeCell ref="B5:C5"/>
    <mergeCell ref="A3:D3"/>
  </mergeCells>
  <phoneticPr fontId="1" type="noConversion"/>
  <conditionalFormatting sqref="C7:C12">
    <cfRule type="expression" dxfId="41" priority="1">
      <formula>NOT(COUNTBLANK($C$7:$C$12)&gt;0)</formula>
    </cfRule>
    <cfRule type="expression" dxfId="40" priority="2">
      <formula>NOT($C7="")</formula>
    </cfRule>
  </conditionalFormatting>
  <pageMargins left="0.75" right="0.75" top="1" bottom="1" header="0.5" footer="0.5"/>
  <pageSetup paperSize="9" scale="49"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pageSetUpPr fitToPage="1"/>
  </sheetPr>
  <dimension ref="A1:IJ61"/>
  <sheetViews>
    <sheetView zoomScale="90" zoomScaleNormal="90" zoomScaleSheetLayoutView="100" zoomScalePageLayoutView="120" workbookViewId="0">
      <pane ySplit="6" topLeftCell="A7" activePane="bottomLeft" state="frozen"/>
      <selection pane="bottomLeft" activeCell="J9" sqref="J9"/>
    </sheetView>
  </sheetViews>
  <sheetFormatPr baseColWidth="10" defaultColWidth="9.875" defaultRowHeight="12.75" x14ac:dyDescent="0.2"/>
  <cols>
    <col min="1" max="1" width="3.375" style="2" customWidth="1"/>
    <col min="2" max="3" width="20.625" style="2" customWidth="1"/>
    <col min="4" max="4" width="4.625" style="2" customWidth="1"/>
    <col min="5" max="5" width="10.625" style="2" customWidth="1"/>
    <col min="6" max="6" width="6.625" style="2" customWidth="1"/>
    <col min="7" max="7" width="4.875" style="2" customWidth="1"/>
    <col min="8" max="8" width="20.625" style="2" customWidth="1"/>
    <col min="9" max="9" width="6.625" style="2" customWidth="1"/>
    <col min="10" max="10" width="20.625" style="2" customWidth="1"/>
    <col min="11" max="12" width="6.625" style="2" customWidth="1"/>
    <col min="13" max="13" width="20.625" style="2" customWidth="1"/>
    <col min="14" max="15" width="6.625" style="2" customWidth="1"/>
    <col min="16" max="16" width="20.625" style="2" customWidth="1"/>
    <col min="17" max="17" width="8.625" style="2" customWidth="1"/>
    <col min="18" max="18" width="20.625" style="2" customWidth="1"/>
    <col min="19" max="19" width="7.125" style="2" customWidth="1"/>
    <col min="20" max="20" width="16.25" style="88" hidden="1" customWidth="1"/>
    <col min="21" max="21" width="9.125" style="88" hidden="1" customWidth="1"/>
    <col min="22" max="23" width="6.625" style="2" hidden="1" customWidth="1"/>
    <col min="24" max="16384" width="9.875" style="2"/>
  </cols>
  <sheetData>
    <row r="1" spans="1:244" s="40" customFormat="1" ht="30" customHeight="1" x14ac:dyDescent="0.2">
      <c r="A1" s="139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82"/>
      <c r="U1" s="82"/>
    </row>
    <row r="2" spans="1:244" s="40" customFormat="1" ht="30" customHeight="1" x14ac:dyDescent="0.2">
      <c r="A2" s="148" t="str">
        <f>'Intern Wettkampfdaten'!B1</f>
        <v>15. Ostdeutsche Landesmeisterschaft im Einrad Freestyle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82"/>
      <c r="U2" s="82"/>
    </row>
    <row r="3" spans="1:244" s="41" customFormat="1" ht="30" customHeight="1" x14ac:dyDescent="0.2">
      <c r="A3" s="142" t="str">
        <f>'Intern Wettkampfdaten'!B6</f>
        <v>27. - 28.06.2026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83"/>
      <c r="U3" s="83"/>
    </row>
    <row r="4" spans="1:244" s="42" customFormat="1" ht="1.5" customHeight="1" x14ac:dyDescent="0.2">
      <c r="A4" s="31"/>
      <c r="B4" s="31"/>
      <c r="C4" s="31"/>
      <c r="D4" s="31"/>
      <c r="T4" s="84"/>
      <c r="U4" s="84"/>
    </row>
    <row r="5" spans="1:244" s="42" customFormat="1" ht="39.950000000000003" customHeight="1" x14ac:dyDescent="0.2">
      <c r="A5" s="160" t="s">
        <v>24</v>
      </c>
      <c r="B5" s="162" t="s">
        <v>10</v>
      </c>
      <c r="C5" s="162" t="s">
        <v>11</v>
      </c>
      <c r="D5" s="160" t="s">
        <v>27</v>
      </c>
      <c r="E5" s="159" t="s">
        <v>28</v>
      </c>
      <c r="F5" s="157" t="s">
        <v>26</v>
      </c>
      <c r="G5" s="143" t="s">
        <v>30</v>
      </c>
      <c r="H5" s="144"/>
      <c r="I5" s="145" t="s">
        <v>31</v>
      </c>
      <c r="J5" s="146"/>
      <c r="K5" s="151" t="s">
        <v>33</v>
      </c>
      <c r="L5" s="152"/>
      <c r="M5" s="153"/>
      <c r="N5" s="143" t="s">
        <v>35</v>
      </c>
      <c r="O5" s="144"/>
      <c r="P5" s="154"/>
      <c r="Q5" s="155" t="s">
        <v>12</v>
      </c>
      <c r="R5" s="91"/>
      <c r="S5" s="149" t="s">
        <v>71</v>
      </c>
      <c r="T5" s="84"/>
      <c r="U5" s="84"/>
      <c r="V5" s="147" t="s">
        <v>94</v>
      </c>
      <c r="W5" s="147" t="s">
        <v>95</v>
      </c>
    </row>
    <row r="6" spans="1:244" s="1" customFormat="1" ht="110.1" customHeight="1" x14ac:dyDescent="0.25">
      <c r="A6" s="161"/>
      <c r="B6" s="163"/>
      <c r="C6" s="163"/>
      <c r="D6" s="161"/>
      <c r="E6" s="158"/>
      <c r="F6" s="158"/>
      <c r="G6" s="63" t="s">
        <v>59</v>
      </c>
      <c r="H6" s="71" t="s">
        <v>63</v>
      </c>
      <c r="I6" s="67" t="s">
        <v>60</v>
      </c>
      <c r="J6" s="72" t="s">
        <v>64</v>
      </c>
      <c r="K6" s="68" t="s">
        <v>61</v>
      </c>
      <c r="L6" s="64" t="s">
        <v>65</v>
      </c>
      <c r="M6" s="72" t="s">
        <v>64</v>
      </c>
      <c r="N6" s="65" t="s">
        <v>62</v>
      </c>
      <c r="O6" s="64" t="s">
        <v>65</v>
      </c>
      <c r="P6" s="73" t="s">
        <v>64</v>
      </c>
      <c r="Q6" s="156"/>
      <c r="R6" s="92" t="s">
        <v>70</v>
      </c>
      <c r="S6" s="150"/>
      <c r="T6" s="95"/>
      <c r="U6" s="85"/>
      <c r="V6" s="147"/>
      <c r="W6" s="147"/>
    </row>
    <row r="7" spans="1:244" ht="18" customHeight="1" x14ac:dyDescent="0.2">
      <c r="A7" s="4">
        <v>0</v>
      </c>
      <c r="B7" s="5" t="s">
        <v>13</v>
      </c>
      <c r="C7" s="6" t="s">
        <v>14</v>
      </c>
      <c r="D7" s="4" t="s">
        <v>9</v>
      </c>
      <c r="E7" s="7">
        <v>38523</v>
      </c>
      <c r="F7" s="8">
        <f>IF(ISBLANK(E7)=FALSE,DATEDIF(E7,'Intern Wettkampfdaten'!$B$3,"Y"),"")</f>
        <v>17</v>
      </c>
      <c r="G7" s="10" t="s">
        <v>32</v>
      </c>
      <c r="H7" s="54" t="s">
        <v>36</v>
      </c>
      <c r="I7" s="66"/>
      <c r="J7" s="66"/>
      <c r="K7" s="52" t="s">
        <v>34</v>
      </c>
      <c r="L7" s="52" t="s">
        <v>32</v>
      </c>
      <c r="M7" s="66" t="s">
        <v>37</v>
      </c>
      <c r="N7" s="9" t="s">
        <v>39</v>
      </c>
      <c r="O7" s="9"/>
      <c r="P7" s="54" t="s">
        <v>38</v>
      </c>
      <c r="Q7" s="80">
        <v>0</v>
      </c>
      <c r="R7" s="89"/>
      <c r="S7" s="90"/>
      <c r="T7" s="86"/>
      <c r="U7" s="86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</row>
    <row r="8" spans="1:244" ht="18" customHeight="1" x14ac:dyDescent="0.2">
      <c r="A8" s="11" t="str">
        <f>IF(ISBLANK(B8)=FALSE,1,"")</f>
        <v/>
      </c>
      <c r="B8" s="13"/>
      <c r="C8" s="13"/>
      <c r="D8" s="14"/>
      <c r="E8" s="15"/>
      <c r="F8" s="8" t="str">
        <f>IF(ISBLANK(E8)=FALSE,DATEDIF(E8,'Intern Wettkampfdaten'!$B$3,"Y"),"")</f>
        <v/>
      </c>
      <c r="G8" s="23"/>
      <c r="H8" s="55"/>
      <c r="I8" s="69"/>
      <c r="J8" s="74"/>
      <c r="K8" s="55"/>
      <c r="L8" s="55"/>
      <c r="M8" s="55"/>
      <c r="N8" s="23"/>
      <c r="O8" s="23"/>
      <c r="P8" s="74"/>
      <c r="Q8" s="135" t="str">
        <f>IF(AND(NOT(B8=""),NOT(S8="ja")),IF(U8&gt;'Intern Wettkampfdaten'!$E$14,'Intern Wettkampfdaten'!$E$14,U8),"")</f>
        <v/>
      </c>
      <c r="R8" s="93"/>
      <c r="S8" s="94"/>
      <c r="T8" s="86" t="str">
        <f>IF(COUNTA(B8:E8,G8:P8,R8:S8)=0,"",IF(OR(COUNTBLANK(B8:E8)&gt;0,COUNTA(G8,I8,K8,N8)&lt;1,AND(ISBLANK(G8),NOT(ISBLANK(H8))),AND(ISBLANK(I8),NOT(ISBLANK(J8))),AND(ISBLANK(K8),NOT(ISBLANK(M8))),AND(ISBLANK(N8),NOT(ISBLANK(P8))),COUNTA(R8:S8)=1),"ERROR","OKAY"))</f>
        <v/>
      </c>
      <c r="U8" s="87">
        <f>IF((V8*'Intern Wettkampfdaten'!$E$12)+(W8*'Intern Wettkampfdaten'!$E$16)=0,'Intern Wettkampfdaten'!$E$12,V8*'Intern Wettkampfdaten'!$E$12+W8*'Intern Wettkampfdaten'!$E$16)</f>
        <v>20</v>
      </c>
      <c r="V8" s="43">
        <f>COUNTA(G8,I8)+IF(COUNTA(K8)=1,IF(L8="ja",0,1),0)+IF(COUNTA(N8)=1,IF(O8="ja",0,1),0)</f>
        <v>0</v>
      </c>
      <c r="W8" s="43">
        <f>IF(COUNTA(K8)=1,IF(L8="ja",1,0),0)+IF(COUNTA(N8)=1,IF(O8="ja",1,0),0)</f>
        <v>0</v>
      </c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</row>
    <row r="9" spans="1:244" ht="18" customHeight="1" x14ac:dyDescent="0.2">
      <c r="A9" s="12" t="str">
        <f>IF(ISBLANK(B9)=FALSE,COUNT(A8)+1,"")</f>
        <v/>
      </c>
      <c r="B9" s="13"/>
      <c r="C9" s="13"/>
      <c r="D9" s="14"/>
      <c r="E9" s="15"/>
      <c r="F9" s="8" t="str">
        <f>IF(ISBLANK(E9)=FALSE,DATEDIF(E9,'Intern Wettkampfdaten'!$B$3,"Y"),"")</f>
        <v/>
      </c>
      <c r="G9" s="23"/>
      <c r="H9" s="55"/>
      <c r="I9" s="69"/>
      <c r="J9" s="55"/>
      <c r="K9" s="55"/>
      <c r="L9" s="55"/>
      <c r="M9" s="55"/>
      <c r="N9" s="23"/>
      <c r="O9" s="23"/>
      <c r="P9" s="55"/>
      <c r="Q9" s="81" t="str">
        <f>IF(AND(NOT(B9=""),NOT(S9="ja")),IF(U9&gt;'Intern Wettkampfdaten'!$E$14,'Intern Wettkampfdaten'!$E$14,U9),"")</f>
        <v/>
      </c>
      <c r="R9" s="93"/>
      <c r="S9" s="94"/>
      <c r="T9" s="86" t="str">
        <f t="shared" ref="T9:T57" si="0">IF(COUNTA(B9:E9,G9:P9,R9:S9)=0,"",IF(OR(COUNTBLANK(B9:E9)&gt;0,COUNTA(G9,I9,K9,N9)&lt;1,AND(ISBLANK(G9),NOT(ISBLANK(H9))),AND(ISBLANK(I9),NOT(ISBLANK(J9))),AND(ISBLANK(K9),NOT(ISBLANK(M9))),AND(ISBLANK(N9),NOT(ISBLANK(P9))),COUNTA(R9:S9)=1),"ERROR","OKAY"))</f>
        <v/>
      </c>
      <c r="U9" s="87">
        <f>IF((V9*'Intern Wettkampfdaten'!$E$12)+(W9*'Intern Wettkampfdaten'!$E$16)=0,'Intern Wettkampfdaten'!$E$12,V9*'Intern Wettkampfdaten'!$E$12+W9*'Intern Wettkampfdaten'!$E$16)</f>
        <v>20</v>
      </c>
      <c r="V9" s="43">
        <f t="shared" ref="V9:V57" si="1">COUNTA(G9,I9)+IF(COUNTA(K9)=1,IF(L9="ja",0,1),0)+IF(COUNTA(N9)=1,IF(O9="ja",0,1),0)</f>
        <v>0</v>
      </c>
      <c r="W9" s="43">
        <f t="shared" ref="W9:W57" si="2">IF(COUNTA(K9)=1,IF(L9="ja",1,0),0)+IF(COUNTA(N9)=1,IF(O9="ja",1,0),0)</f>
        <v>0</v>
      </c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</row>
    <row r="10" spans="1:244" ht="18" customHeight="1" x14ac:dyDescent="0.2">
      <c r="A10" s="12" t="str">
        <f>IF(ISBLANK(B10)=FALSE,COUNT(A$8:A9)+1,"")</f>
        <v/>
      </c>
      <c r="B10" s="16"/>
      <c r="C10" s="19"/>
      <c r="D10" s="17"/>
      <c r="E10" s="18"/>
      <c r="F10" s="8" t="str">
        <f>IF(ISBLANK(E10)=FALSE,DATEDIF(E10,'Intern Wettkampfdaten'!$B$3,"Y"),"")</f>
        <v/>
      </c>
      <c r="G10" s="23"/>
      <c r="H10" s="55"/>
      <c r="I10" s="69"/>
      <c r="J10" s="55"/>
      <c r="K10" s="55"/>
      <c r="L10" s="55"/>
      <c r="M10" s="55"/>
      <c r="N10" s="23"/>
      <c r="O10" s="23"/>
      <c r="P10" s="55"/>
      <c r="Q10" s="81" t="str">
        <f>IF(AND(NOT(B10=""),NOT(S10="ja")),IF(U10&gt;'Intern Wettkampfdaten'!$E$14,'Intern Wettkampfdaten'!$E$14,U10),"")</f>
        <v/>
      </c>
      <c r="R10" s="93"/>
      <c r="S10" s="94"/>
      <c r="T10" s="86" t="str">
        <f t="shared" si="0"/>
        <v/>
      </c>
      <c r="U10" s="87">
        <f>IF((V10*'Intern Wettkampfdaten'!$E$12)+(W10*'Intern Wettkampfdaten'!$E$16)=0,'Intern Wettkampfdaten'!$E$12,V10*'Intern Wettkampfdaten'!$E$12+W10*'Intern Wettkampfdaten'!$E$16)</f>
        <v>20</v>
      </c>
      <c r="V10" s="43">
        <f t="shared" si="1"/>
        <v>0</v>
      </c>
      <c r="W10" s="43">
        <f t="shared" si="2"/>
        <v>0</v>
      </c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</row>
    <row r="11" spans="1:244" ht="18" customHeight="1" x14ac:dyDescent="0.2">
      <c r="A11" s="12" t="str">
        <f>IF(ISBLANK(B11)=FALSE,COUNT(A$8:A10)+1,"")</f>
        <v/>
      </c>
      <c r="B11" s="16"/>
      <c r="C11" s="19"/>
      <c r="D11" s="17"/>
      <c r="E11" s="18"/>
      <c r="F11" s="8" t="str">
        <f>IF(ISBLANK(E11)=FALSE,DATEDIF(E11,'Intern Wettkampfdaten'!$B$3,"Y"),"")</f>
        <v/>
      </c>
      <c r="G11" s="23"/>
      <c r="H11" s="55"/>
      <c r="I11" s="69"/>
      <c r="J11" s="55"/>
      <c r="K11" s="55"/>
      <c r="L11" s="55"/>
      <c r="M11" s="55"/>
      <c r="N11" s="23"/>
      <c r="O11" s="23"/>
      <c r="P11" s="55"/>
      <c r="Q11" s="81" t="str">
        <f>IF(AND(NOT(B11=""),NOT(S11="ja")),IF(U11&gt;'Intern Wettkampfdaten'!$E$14,'Intern Wettkampfdaten'!$E$14,U11),"")</f>
        <v/>
      </c>
      <c r="R11" s="93"/>
      <c r="S11" s="94"/>
      <c r="T11" s="86" t="str">
        <f t="shared" si="0"/>
        <v/>
      </c>
      <c r="U11" s="87">
        <f>IF((V11*'Intern Wettkampfdaten'!$E$12)+(W11*'Intern Wettkampfdaten'!$E$16)=0,'Intern Wettkampfdaten'!$E$12,V11*'Intern Wettkampfdaten'!$E$12+W11*'Intern Wettkampfdaten'!$E$16)</f>
        <v>20</v>
      </c>
      <c r="V11" s="43">
        <f t="shared" si="1"/>
        <v>0</v>
      </c>
      <c r="W11" s="43">
        <f t="shared" si="2"/>
        <v>0</v>
      </c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</row>
    <row r="12" spans="1:244" ht="18" customHeight="1" x14ac:dyDescent="0.2">
      <c r="A12" s="12" t="str">
        <f>IF(ISBLANK(B12)=FALSE,COUNT(A$8:A11)+1,"")</f>
        <v/>
      </c>
      <c r="B12" s="16"/>
      <c r="C12" s="19"/>
      <c r="D12" s="17"/>
      <c r="E12" s="18"/>
      <c r="F12" s="8" t="str">
        <f>IF(ISBLANK(E12)=FALSE,DATEDIF(E12,'Intern Wettkampfdaten'!$B$3,"Y"),"")</f>
        <v/>
      </c>
      <c r="G12" s="23"/>
      <c r="H12" s="55"/>
      <c r="I12" s="69"/>
      <c r="J12" s="55"/>
      <c r="K12" s="55"/>
      <c r="L12" s="55"/>
      <c r="M12" s="55"/>
      <c r="N12" s="23"/>
      <c r="O12" s="23"/>
      <c r="P12" s="55"/>
      <c r="Q12" s="81" t="str">
        <f>IF(AND(NOT(B12=""),NOT(S12="ja")),IF(U12&gt;'Intern Wettkampfdaten'!$E$14,'Intern Wettkampfdaten'!$E$14,U12),"")</f>
        <v/>
      </c>
      <c r="R12" s="93"/>
      <c r="S12" s="94"/>
      <c r="T12" s="86" t="str">
        <f t="shared" si="0"/>
        <v/>
      </c>
      <c r="U12" s="87">
        <f>IF((V12*'Intern Wettkampfdaten'!$E$12)+(W12*'Intern Wettkampfdaten'!$E$16)=0,'Intern Wettkampfdaten'!$E$12,V12*'Intern Wettkampfdaten'!$E$12+W12*'Intern Wettkampfdaten'!$E$16)</f>
        <v>20</v>
      </c>
      <c r="V12" s="43">
        <f t="shared" si="1"/>
        <v>0</v>
      </c>
      <c r="W12" s="43">
        <f t="shared" si="2"/>
        <v>0</v>
      </c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</row>
    <row r="13" spans="1:244" ht="18" customHeight="1" x14ac:dyDescent="0.2">
      <c r="A13" s="12" t="str">
        <f>IF(ISBLANK(B13)=FALSE,COUNT(A$8:A12)+1,"")</f>
        <v/>
      </c>
      <c r="B13" s="16"/>
      <c r="C13" s="19"/>
      <c r="D13" s="17"/>
      <c r="E13" s="18"/>
      <c r="F13" s="8" t="str">
        <f>IF(ISBLANK(E13)=FALSE,DATEDIF(E13,'Intern Wettkampfdaten'!$B$3,"Y"),"")</f>
        <v/>
      </c>
      <c r="G13" s="23"/>
      <c r="H13" s="55"/>
      <c r="I13" s="69"/>
      <c r="J13" s="55"/>
      <c r="K13" s="55"/>
      <c r="L13" s="55"/>
      <c r="M13" s="55"/>
      <c r="N13" s="23"/>
      <c r="O13" s="23"/>
      <c r="P13" s="55"/>
      <c r="Q13" s="81" t="str">
        <f>IF(AND(NOT(B13=""),NOT(S13="ja")),IF(U13&gt;'Intern Wettkampfdaten'!$E$14,'Intern Wettkampfdaten'!$E$14,U13),"")</f>
        <v/>
      </c>
      <c r="R13" s="93"/>
      <c r="S13" s="94"/>
      <c r="T13" s="86" t="str">
        <f t="shared" si="0"/>
        <v/>
      </c>
      <c r="U13" s="87">
        <f>IF((V13*'Intern Wettkampfdaten'!$E$12)+(W13*'Intern Wettkampfdaten'!$E$16)=0,'Intern Wettkampfdaten'!$E$12,V13*'Intern Wettkampfdaten'!$E$12+W13*'Intern Wettkampfdaten'!$E$16)</f>
        <v>20</v>
      </c>
      <c r="V13" s="43">
        <f t="shared" si="1"/>
        <v>0</v>
      </c>
      <c r="W13" s="43">
        <f t="shared" si="2"/>
        <v>0</v>
      </c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</row>
    <row r="14" spans="1:244" ht="18" customHeight="1" x14ac:dyDescent="0.2">
      <c r="A14" s="12" t="str">
        <f>IF(ISBLANK(B14)=FALSE,COUNT(A$8:A13)+1,"")</f>
        <v/>
      </c>
      <c r="B14" s="16"/>
      <c r="C14" s="19"/>
      <c r="D14" s="17"/>
      <c r="E14" s="18"/>
      <c r="F14" s="8" t="str">
        <f>IF(ISBLANK(E14)=FALSE,DATEDIF(E14,'Intern Wettkampfdaten'!$B$3,"Y"),"")</f>
        <v/>
      </c>
      <c r="G14" s="23"/>
      <c r="H14" s="55"/>
      <c r="I14" s="69"/>
      <c r="J14" s="55"/>
      <c r="K14" s="55"/>
      <c r="L14" s="55"/>
      <c r="M14" s="55"/>
      <c r="N14" s="23"/>
      <c r="O14" s="23"/>
      <c r="P14" s="55"/>
      <c r="Q14" s="81" t="str">
        <f>IF(AND(NOT(B14=""),NOT(S14="ja")),IF(U14&gt;'Intern Wettkampfdaten'!$E$14,'Intern Wettkampfdaten'!$E$14,U14),"")</f>
        <v/>
      </c>
      <c r="R14" s="93"/>
      <c r="S14" s="94"/>
      <c r="T14" s="86" t="str">
        <f t="shared" si="0"/>
        <v/>
      </c>
      <c r="U14" s="87">
        <f>IF((V14*'Intern Wettkampfdaten'!$E$12)+(W14*'Intern Wettkampfdaten'!$E$16)=0,'Intern Wettkampfdaten'!$E$12,V14*'Intern Wettkampfdaten'!$E$12+W14*'Intern Wettkampfdaten'!$E$16)</f>
        <v>20</v>
      </c>
      <c r="V14" s="43">
        <f t="shared" si="1"/>
        <v>0</v>
      </c>
      <c r="W14" s="43">
        <f t="shared" si="2"/>
        <v>0</v>
      </c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  <c r="IG14" s="43"/>
      <c r="IH14" s="43"/>
      <c r="II14" s="43"/>
      <c r="IJ14" s="43"/>
    </row>
    <row r="15" spans="1:244" ht="18" customHeight="1" x14ac:dyDescent="0.2">
      <c r="A15" s="12" t="str">
        <f>IF(ISBLANK(B15)=FALSE,COUNT(A$8:A14)+1,"")</f>
        <v/>
      </c>
      <c r="B15" s="16"/>
      <c r="C15" s="19"/>
      <c r="D15" s="17"/>
      <c r="E15" s="18"/>
      <c r="F15" s="8" t="str">
        <f>IF(ISBLANK(E15)=FALSE,DATEDIF(E15,'Intern Wettkampfdaten'!$B$3,"Y"),"")</f>
        <v/>
      </c>
      <c r="G15" s="23"/>
      <c r="H15" s="55"/>
      <c r="I15" s="69"/>
      <c r="J15" s="55"/>
      <c r="K15" s="55"/>
      <c r="L15" s="55"/>
      <c r="M15" s="55"/>
      <c r="N15" s="23"/>
      <c r="O15" s="23"/>
      <c r="P15" s="55"/>
      <c r="Q15" s="81" t="str">
        <f>IF(AND(NOT(B15=""),NOT(S15="ja")),IF(U15&gt;'Intern Wettkampfdaten'!$E$14,'Intern Wettkampfdaten'!$E$14,U15),"")</f>
        <v/>
      </c>
      <c r="R15" s="93"/>
      <c r="S15" s="94"/>
      <c r="T15" s="86" t="str">
        <f t="shared" si="0"/>
        <v/>
      </c>
      <c r="U15" s="87">
        <f>IF((V15*'Intern Wettkampfdaten'!$E$12)+(W15*'Intern Wettkampfdaten'!$E$16)=0,'Intern Wettkampfdaten'!$E$12,V15*'Intern Wettkampfdaten'!$E$12+W15*'Intern Wettkampfdaten'!$E$16)</f>
        <v>20</v>
      </c>
      <c r="V15" s="43">
        <f t="shared" si="1"/>
        <v>0</v>
      </c>
      <c r="W15" s="43">
        <f t="shared" si="2"/>
        <v>0</v>
      </c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  <c r="IG15" s="43"/>
      <c r="IH15" s="43"/>
      <c r="II15" s="43"/>
      <c r="IJ15" s="43"/>
    </row>
    <row r="16" spans="1:244" ht="18" customHeight="1" x14ac:dyDescent="0.2">
      <c r="A16" s="12" t="str">
        <f>IF(ISBLANK(B16)=FALSE,COUNT(A$8:A15)+1,"")</f>
        <v/>
      </c>
      <c r="B16" s="16"/>
      <c r="C16" s="19"/>
      <c r="D16" s="17"/>
      <c r="E16" s="18"/>
      <c r="F16" s="8" t="str">
        <f>IF(ISBLANK(E16)=FALSE,DATEDIF(E16,'Intern Wettkampfdaten'!$B$3,"Y"),"")</f>
        <v/>
      </c>
      <c r="G16" s="23"/>
      <c r="H16" s="55"/>
      <c r="I16" s="69"/>
      <c r="J16" s="55"/>
      <c r="K16" s="55"/>
      <c r="L16" s="55"/>
      <c r="M16" s="55"/>
      <c r="N16" s="23"/>
      <c r="O16" s="23"/>
      <c r="P16" s="55"/>
      <c r="Q16" s="81" t="str">
        <f>IF(AND(NOT(B16=""),NOT(S16="ja")),IF(U16&gt;'Intern Wettkampfdaten'!$E$14,'Intern Wettkampfdaten'!$E$14,U16),"")</f>
        <v/>
      </c>
      <c r="R16" s="93"/>
      <c r="S16" s="94"/>
      <c r="T16" s="86" t="str">
        <f t="shared" si="0"/>
        <v/>
      </c>
      <c r="U16" s="87">
        <f>IF((V16*'Intern Wettkampfdaten'!$E$12)+(W16*'Intern Wettkampfdaten'!$E$16)=0,'Intern Wettkampfdaten'!$E$12,V16*'Intern Wettkampfdaten'!$E$12+W16*'Intern Wettkampfdaten'!$E$16)</f>
        <v>20</v>
      </c>
      <c r="V16" s="43">
        <f t="shared" si="1"/>
        <v>0</v>
      </c>
      <c r="W16" s="43">
        <f t="shared" si="2"/>
        <v>0</v>
      </c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  <c r="IG16" s="43"/>
      <c r="IH16" s="43"/>
      <c r="II16" s="43"/>
      <c r="IJ16" s="43"/>
    </row>
    <row r="17" spans="1:244" ht="18" customHeight="1" x14ac:dyDescent="0.2">
      <c r="A17" s="12" t="str">
        <f>IF(ISBLANK(B17)=FALSE,COUNT(A$8:A16)+1,"")</f>
        <v/>
      </c>
      <c r="B17" s="16"/>
      <c r="C17" s="19"/>
      <c r="D17" s="17"/>
      <c r="E17" s="18"/>
      <c r="F17" s="8" t="str">
        <f>IF(ISBLANK(E17)=FALSE,DATEDIF(E17,'Intern Wettkampfdaten'!$B$3,"Y"),"")</f>
        <v/>
      </c>
      <c r="G17" s="23"/>
      <c r="H17" s="55"/>
      <c r="I17" s="69"/>
      <c r="J17" s="55"/>
      <c r="K17" s="55"/>
      <c r="L17" s="55"/>
      <c r="M17" s="55"/>
      <c r="N17" s="23"/>
      <c r="O17" s="23"/>
      <c r="P17" s="55"/>
      <c r="Q17" s="81" t="str">
        <f>IF(AND(NOT(B17=""),NOT(S17="ja")),IF(U17&gt;'Intern Wettkampfdaten'!$E$14,'Intern Wettkampfdaten'!$E$14,U17),"")</f>
        <v/>
      </c>
      <c r="R17" s="93"/>
      <c r="S17" s="94"/>
      <c r="T17" s="86" t="str">
        <f t="shared" si="0"/>
        <v/>
      </c>
      <c r="U17" s="87">
        <f>IF((V17*'Intern Wettkampfdaten'!$E$12)+(W17*'Intern Wettkampfdaten'!$E$16)=0,'Intern Wettkampfdaten'!$E$12,V17*'Intern Wettkampfdaten'!$E$12+W17*'Intern Wettkampfdaten'!$E$16)</f>
        <v>20</v>
      </c>
      <c r="V17" s="43">
        <f t="shared" si="1"/>
        <v>0</v>
      </c>
      <c r="W17" s="43">
        <f t="shared" si="2"/>
        <v>0</v>
      </c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  <c r="IG17" s="43"/>
      <c r="IH17" s="43"/>
      <c r="II17" s="43"/>
      <c r="IJ17" s="43"/>
    </row>
    <row r="18" spans="1:244" ht="18" customHeight="1" x14ac:dyDescent="0.2">
      <c r="A18" s="12" t="str">
        <f>IF(ISBLANK(B18)=FALSE,COUNT(A$8:A17)+1,"")</f>
        <v/>
      </c>
      <c r="B18" s="16"/>
      <c r="C18" s="16"/>
      <c r="D18" s="17"/>
      <c r="E18" s="18"/>
      <c r="F18" s="8" t="str">
        <f>IF(ISBLANK(E18)=FALSE,DATEDIF(E18,'Intern Wettkampfdaten'!$B$3,"Y"),"")</f>
        <v/>
      </c>
      <c r="G18" s="23"/>
      <c r="H18" s="55"/>
      <c r="I18" s="69"/>
      <c r="J18" s="55"/>
      <c r="K18" s="55"/>
      <c r="L18" s="55"/>
      <c r="M18" s="55"/>
      <c r="N18" s="23"/>
      <c r="O18" s="23"/>
      <c r="P18" s="55"/>
      <c r="Q18" s="81" t="str">
        <f>IF(AND(NOT(B18=""),NOT(S18="ja")),IF(U18&gt;'Intern Wettkampfdaten'!$E$14,'Intern Wettkampfdaten'!$E$14,U18),"")</f>
        <v/>
      </c>
      <c r="R18" s="93"/>
      <c r="S18" s="94"/>
      <c r="T18" s="86" t="str">
        <f t="shared" si="0"/>
        <v/>
      </c>
      <c r="U18" s="87">
        <f>IF((V18*'Intern Wettkampfdaten'!$E$12)+(W18*'Intern Wettkampfdaten'!$E$16)=0,'Intern Wettkampfdaten'!$E$12,V18*'Intern Wettkampfdaten'!$E$12+W18*'Intern Wettkampfdaten'!$E$16)</f>
        <v>20</v>
      </c>
      <c r="V18" s="43">
        <f t="shared" si="1"/>
        <v>0</v>
      </c>
      <c r="W18" s="43">
        <f t="shared" si="2"/>
        <v>0</v>
      </c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  <c r="IG18" s="43"/>
      <c r="IH18" s="43"/>
      <c r="II18" s="43"/>
      <c r="IJ18" s="43"/>
    </row>
    <row r="19" spans="1:244" ht="18" customHeight="1" x14ac:dyDescent="0.2">
      <c r="A19" s="12" t="str">
        <f>IF(ISBLANK(B19)=FALSE,COUNT(A$8:A18)+1,"")</f>
        <v/>
      </c>
      <c r="B19" s="16"/>
      <c r="C19" s="16"/>
      <c r="D19" s="17"/>
      <c r="E19" s="18"/>
      <c r="F19" s="8" t="str">
        <f>IF(ISBLANK(E19)=FALSE,DATEDIF(E19,'Intern Wettkampfdaten'!$B$3,"Y"),"")</f>
        <v/>
      </c>
      <c r="G19" s="23"/>
      <c r="H19" s="55"/>
      <c r="I19" s="69"/>
      <c r="J19" s="55"/>
      <c r="K19" s="55"/>
      <c r="L19" s="55"/>
      <c r="M19" s="55"/>
      <c r="N19" s="23"/>
      <c r="O19" s="23"/>
      <c r="P19" s="55"/>
      <c r="Q19" s="81" t="str">
        <f>IF(AND(NOT(B19=""),NOT(S19="ja")),IF(U19&gt;'Intern Wettkampfdaten'!$E$14,'Intern Wettkampfdaten'!$E$14,U19),"")</f>
        <v/>
      </c>
      <c r="R19" s="93"/>
      <c r="S19" s="94"/>
      <c r="T19" s="86" t="str">
        <f t="shared" si="0"/>
        <v/>
      </c>
      <c r="U19" s="87">
        <f>IF((V19*'Intern Wettkampfdaten'!$E$12)+(W19*'Intern Wettkampfdaten'!$E$16)=0,'Intern Wettkampfdaten'!$E$12,V19*'Intern Wettkampfdaten'!$E$12+W19*'Intern Wettkampfdaten'!$E$16)</f>
        <v>20</v>
      </c>
      <c r="V19" s="43">
        <f t="shared" si="1"/>
        <v>0</v>
      </c>
      <c r="W19" s="43">
        <f t="shared" si="2"/>
        <v>0</v>
      </c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  <c r="IJ19" s="43"/>
    </row>
    <row r="20" spans="1:244" ht="18" customHeight="1" x14ac:dyDescent="0.2">
      <c r="A20" s="12" t="str">
        <f>IF(ISBLANK(B20)=FALSE,COUNT(A$8:A19)+1,"")</f>
        <v/>
      </c>
      <c r="B20" s="16"/>
      <c r="C20" s="16"/>
      <c r="D20" s="17"/>
      <c r="E20" s="18"/>
      <c r="F20" s="8" t="str">
        <f>IF(ISBLANK(E20)=FALSE,DATEDIF(E20,'Intern Wettkampfdaten'!$B$3,"Y"),"")</f>
        <v/>
      </c>
      <c r="G20" s="23"/>
      <c r="H20" s="55"/>
      <c r="I20" s="69"/>
      <c r="J20" s="55"/>
      <c r="K20" s="55"/>
      <c r="L20" s="55"/>
      <c r="M20" s="55"/>
      <c r="N20" s="23"/>
      <c r="O20" s="23"/>
      <c r="P20" s="55"/>
      <c r="Q20" s="81" t="str">
        <f>IF(AND(NOT(B20=""),NOT(S20="ja")),IF(U20&gt;'Intern Wettkampfdaten'!$E$14,'Intern Wettkampfdaten'!$E$14,U20),"")</f>
        <v/>
      </c>
      <c r="R20" s="93"/>
      <c r="S20" s="94"/>
      <c r="T20" s="86" t="str">
        <f t="shared" si="0"/>
        <v/>
      </c>
      <c r="U20" s="87">
        <f>IF((V20*'Intern Wettkampfdaten'!$E$12)+(W20*'Intern Wettkampfdaten'!$E$16)=0,'Intern Wettkampfdaten'!$E$12,V20*'Intern Wettkampfdaten'!$E$12+W20*'Intern Wettkampfdaten'!$E$16)</f>
        <v>20</v>
      </c>
      <c r="V20" s="43">
        <f t="shared" si="1"/>
        <v>0</v>
      </c>
      <c r="W20" s="43">
        <f t="shared" si="2"/>
        <v>0</v>
      </c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  <c r="IG20" s="43"/>
      <c r="IH20" s="43"/>
      <c r="II20" s="43"/>
      <c r="IJ20" s="43"/>
    </row>
    <row r="21" spans="1:244" ht="18" customHeight="1" x14ac:dyDescent="0.2">
      <c r="A21" s="12" t="str">
        <f>IF(ISBLANK(B21)=FALSE,COUNT(A$8:A20)+1,"")</f>
        <v/>
      </c>
      <c r="B21" s="16"/>
      <c r="C21" s="16"/>
      <c r="D21" s="17"/>
      <c r="E21" s="18"/>
      <c r="F21" s="8" t="str">
        <f>IF(ISBLANK(E21)=FALSE,DATEDIF(E21,'Intern Wettkampfdaten'!$B$3,"Y"),"")</f>
        <v/>
      </c>
      <c r="G21" s="23"/>
      <c r="H21" s="55"/>
      <c r="I21" s="69"/>
      <c r="J21" s="55"/>
      <c r="K21" s="55"/>
      <c r="L21" s="55"/>
      <c r="M21" s="55"/>
      <c r="N21" s="23"/>
      <c r="O21" s="23"/>
      <c r="P21" s="55"/>
      <c r="Q21" s="81" t="str">
        <f>IF(AND(NOT(B21=""),NOT(S21="ja")),IF(U21&gt;'Intern Wettkampfdaten'!$E$14,'Intern Wettkampfdaten'!$E$14,U21),"")</f>
        <v/>
      </c>
      <c r="R21" s="93"/>
      <c r="S21" s="94"/>
      <c r="T21" s="86" t="str">
        <f t="shared" si="0"/>
        <v/>
      </c>
      <c r="U21" s="87">
        <f>IF((V21*'Intern Wettkampfdaten'!$E$12)+(W21*'Intern Wettkampfdaten'!$E$16)=0,'Intern Wettkampfdaten'!$E$12,V21*'Intern Wettkampfdaten'!$E$12+W21*'Intern Wettkampfdaten'!$E$16)</f>
        <v>20</v>
      </c>
      <c r="V21" s="43">
        <f t="shared" si="1"/>
        <v>0</v>
      </c>
      <c r="W21" s="43">
        <f t="shared" si="2"/>
        <v>0</v>
      </c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  <c r="IG21" s="43"/>
      <c r="IH21" s="43"/>
      <c r="II21" s="43"/>
      <c r="IJ21" s="43"/>
    </row>
    <row r="22" spans="1:244" ht="18" customHeight="1" x14ac:dyDescent="0.2">
      <c r="A22" s="12" t="str">
        <f>IF(ISBLANK(B22)=FALSE,COUNT(A$8:A21)+1,"")</f>
        <v/>
      </c>
      <c r="B22" s="16"/>
      <c r="C22" s="16"/>
      <c r="D22" s="17"/>
      <c r="E22" s="18"/>
      <c r="F22" s="8" t="str">
        <f>IF(ISBLANK(E22)=FALSE,DATEDIF(E22,'Intern Wettkampfdaten'!$B$3,"Y"),"")</f>
        <v/>
      </c>
      <c r="G22" s="23"/>
      <c r="H22" s="55"/>
      <c r="I22" s="69"/>
      <c r="J22" s="55"/>
      <c r="K22" s="55"/>
      <c r="L22" s="55"/>
      <c r="M22" s="55"/>
      <c r="N22" s="23"/>
      <c r="O22" s="23"/>
      <c r="P22" s="55"/>
      <c r="Q22" s="81" t="str">
        <f>IF(AND(NOT(B22=""),NOT(S22="ja")),IF(U22&gt;'Intern Wettkampfdaten'!$E$14,'Intern Wettkampfdaten'!$E$14,U22),"")</f>
        <v/>
      </c>
      <c r="R22" s="93"/>
      <c r="S22" s="94"/>
      <c r="T22" s="86" t="str">
        <f t="shared" si="0"/>
        <v/>
      </c>
      <c r="U22" s="87">
        <f>IF((V22*'Intern Wettkampfdaten'!$E$12)+(W22*'Intern Wettkampfdaten'!$E$16)=0,'Intern Wettkampfdaten'!$E$12,V22*'Intern Wettkampfdaten'!$E$12+W22*'Intern Wettkampfdaten'!$E$16)</f>
        <v>20</v>
      </c>
      <c r="V22" s="43">
        <f t="shared" si="1"/>
        <v>0</v>
      </c>
      <c r="W22" s="43">
        <f t="shared" si="2"/>
        <v>0</v>
      </c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  <c r="IG22" s="43"/>
      <c r="IH22" s="43"/>
      <c r="II22" s="43"/>
      <c r="IJ22" s="43"/>
    </row>
    <row r="23" spans="1:244" ht="18" customHeight="1" x14ac:dyDescent="0.2">
      <c r="A23" s="12" t="str">
        <f>IF(ISBLANK(B23)=FALSE,COUNT(A$8:A22)+1,"")</f>
        <v/>
      </c>
      <c r="B23" s="16"/>
      <c r="C23" s="16"/>
      <c r="D23" s="17"/>
      <c r="E23" s="18"/>
      <c r="F23" s="8" t="str">
        <f>IF(ISBLANK(E23)=FALSE,DATEDIF(E23,'Intern Wettkampfdaten'!$B$3,"Y"),"")</f>
        <v/>
      </c>
      <c r="G23" s="23"/>
      <c r="H23" s="55"/>
      <c r="I23" s="69"/>
      <c r="J23" s="55"/>
      <c r="K23" s="55"/>
      <c r="L23" s="55"/>
      <c r="M23" s="55"/>
      <c r="N23" s="23"/>
      <c r="O23" s="23"/>
      <c r="P23" s="55"/>
      <c r="Q23" s="81" t="str">
        <f>IF(AND(NOT(B23=""),NOT(S23="ja")),IF(U23&gt;'Intern Wettkampfdaten'!$E$14,'Intern Wettkampfdaten'!$E$14,U23),"")</f>
        <v/>
      </c>
      <c r="R23" s="93"/>
      <c r="S23" s="94"/>
      <c r="T23" s="86" t="str">
        <f t="shared" si="0"/>
        <v/>
      </c>
      <c r="U23" s="87">
        <f>IF((V23*'Intern Wettkampfdaten'!$E$12)+(W23*'Intern Wettkampfdaten'!$E$16)=0,'Intern Wettkampfdaten'!$E$12,V23*'Intern Wettkampfdaten'!$E$12+W23*'Intern Wettkampfdaten'!$E$16)</f>
        <v>20</v>
      </c>
      <c r="V23" s="43">
        <f t="shared" si="1"/>
        <v>0</v>
      </c>
      <c r="W23" s="43">
        <f t="shared" si="2"/>
        <v>0</v>
      </c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  <c r="IG23" s="43"/>
      <c r="IH23" s="43"/>
      <c r="II23" s="43"/>
      <c r="IJ23" s="43"/>
    </row>
    <row r="24" spans="1:244" ht="18" customHeight="1" x14ac:dyDescent="0.2">
      <c r="A24" s="12" t="str">
        <f>IF(ISBLANK(B24)=FALSE,COUNT(A$8:A23)+1,"")</f>
        <v/>
      </c>
      <c r="B24" s="16"/>
      <c r="C24" s="16"/>
      <c r="D24" s="17"/>
      <c r="E24" s="18"/>
      <c r="F24" s="8" t="str">
        <f>IF(ISBLANK(E24)=FALSE,DATEDIF(E24,'Intern Wettkampfdaten'!$B$3,"Y"),"")</f>
        <v/>
      </c>
      <c r="G24" s="23"/>
      <c r="H24" s="55"/>
      <c r="I24" s="69"/>
      <c r="J24" s="55"/>
      <c r="K24" s="55"/>
      <c r="L24" s="55"/>
      <c r="M24" s="55"/>
      <c r="N24" s="23"/>
      <c r="O24" s="23"/>
      <c r="P24" s="55"/>
      <c r="Q24" s="81" t="str">
        <f>IF(AND(NOT(B24=""),NOT(S24="ja")),IF(U24&gt;'Intern Wettkampfdaten'!$E$14,'Intern Wettkampfdaten'!$E$14,U24),"")</f>
        <v/>
      </c>
      <c r="R24" s="93"/>
      <c r="S24" s="94"/>
      <c r="T24" s="86" t="str">
        <f t="shared" si="0"/>
        <v/>
      </c>
      <c r="U24" s="87">
        <f>IF((V24*'Intern Wettkampfdaten'!$E$12)+(W24*'Intern Wettkampfdaten'!$E$16)=0,'Intern Wettkampfdaten'!$E$12,V24*'Intern Wettkampfdaten'!$E$12+W24*'Intern Wettkampfdaten'!$E$16)</f>
        <v>20</v>
      </c>
      <c r="V24" s="43">
        <f t="shared" si="1"/>
        <v>0</v>
      </c>
      <c r="W24" s="43">
        <f t="shared" si="2"/>
        <v>0</v>
      </c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  <c r="IG24" s="43"/>
      <c r="IH24" s="43"/>
      <c r="II24" s="43"/>
      <c r="IJ24" s="43"/>
    </row>
    <row r="25" spans="1:244" ht="18" customHeight="1" x14ac:dyDescent="0.2">
      <c r="A25" s="12" t="str">
        <f>IF(ISBLANK(B25)=FALSE,COUNT(A$8:A24)+1,"")</f>
        <v/>
      </c>
      <c r="B25" s="16"/>
      <c r="C25" s="16"/>
      <c r="D25" s="17"/>
      <c r="E25" s="18"/>
      <c r="F25" s="8" t="str">
        <f>IF(ISBLANK(E25)=FALSE,DATEDIF(E25,'Intern Wettkampfdaten'!$B$3,"Y"),"")</f>
        <v/>
      </c>
      <c r="G25" s="23"/>
      <c r="H25" s="55"/>
      <c r="I25" s="69"/>
      <c r="J25" s="55"/>
      <c r="K25" s="55"/>
      <c r="L25" s="55"/>
      <c r="M25" s="55"/>
      <c r="N25" s="23"/>
      <c r="O25" s="23"/>
      <c r="P25" s="55"/>
      <c r="Q25" s="81" t="str">
        <f>IF(AND(NOT(B25=""),NOT(S25="ja")),IF(U25&gt;'Intern Wettkampfdaten'!$E$14,'Intern Wettkampfdaten'!$E$14,U25),"")</f>
        <v/>
      </c>
      <c r="R25" s="93"/>
      <c r="S25" s="94"/>
      <c r="T25" s="86" t="str">
        <f t="shared" si="0"/>
        <v/>
      </c>
      <c r="U25" s="87">
        <f>IF((V25*'Intern Wettkampfdaten'!$E$12)+(W25*'Intern Wettkampfdaten'!$E$16)=0,'Intern Wettkampfdaten'!$E$12,V25*'Intern Wettkampfdaten'!$E$12+W25*'Intern Wettkampfdaten'!$E$16)</f>
        <v>20</v>
      </c>
      <c r="V25" s="43">
        <f t="shared" si="1"/>
        <v>0</v>
      </c>
      <c r="W25" s="43">
        <f t="shared" si="2"/>
        <v>0</v>
      </c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  <c r="IG25" s="43"/>
      <c r="IH25" s="43"/>
      <c r="II25" s="43"/>
      <c r="IJ25" s="43"/>
    </row>
    <row r="26" spans="1:244" ht="18" customHeight="1" x14ac:dyDescent="0.2">
      <c r="A26" s="12" t="str">
        <f>IF(ISBLANK(B26)=FALSE,COUNT(A$8:A25)+1,"")</f>
        <v/>
      </c>
      <c r="B26" s="16"/>
      <c r="C26" s="16"/>
      <c r="D26" s="17"/>
      <c r="E26" s="18"/>
      <c r="F26" s="8" t="str">
        <f>IF(ISBLANK(E26)=FALSE,DATEDIF(E26,'Intern Wettkampfdaten'!$B$3,"Y"),"")</f>
        <v/>
      </c>
      <c r="G26" s="23"/>
      <c r="H26" s="55"/>
      <c r="I26" s="69"/>
      <c r="J26" s="55"/>
      <c r="K26" s="55"/>
      <c r="L26" s="55"/>
      <c r="M26" s="55"/>
      <c r="N26" s="23"/>
      <c r="O26" s="23"/>
      <c r="P26" s="55"/>
      <c r="Q26" s="81" t="str">
        <f>IF(AND(NOT(B26=""),NOT(S26="ja")),IF(U26&gt;'Intern Wettkampfdaten'!$E$14,'Intern Wettkampfdaten'!$E$14,U26),"")</f>
        <v/>
      </c>
      <c r="R26" s="93"/>
      <c r="S26" s="94"/>
      <c r="T26" s="86" t="str">
        <f t="shared" si="0"/>
        <v/>
      </c>
      <c r="U26" s="87">
        <f>IF((V26*'Intern Wettkampfdaten'!$E$12)+(W26*'Intern Wettkampfdaten'!$E$16)=0,'Intern Wettkampfdaten'!$E$12,V26*'Intern Wettkampfdaten'!$E$12+W26*'Intern Wettkampfdaten'!$E$16)</f>
        <v>20</v>
      </c>
      <c r="V26" s="43">
        <f t="shared" si="1"/>
        <v>0</v>
      </c>
      <c r="W26" s="43">
        <f t="shared" si="2"/>
        <v>0</v>
      </c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  <c r="IG26" s="43"/>
      <c r="IH26" s="43"/>
      <c r="II26" s="43"/>
      <c r="IJ26" s="43"/>
    </row>
    <row r="27" spans="1:244" ht="18" customHeight="1" x14ac:dyDescent="0.2">
      <c r="A27" s="12" t="str">
        <f>IF(ISBLANK(B27)=FALSE,COUNT(A$8:A26)+1,"")</f>
        <v/>
      </c>
      <c r="B27" s="16"/>
      <c r="C27" s="16"/>
      <c r="D27" s="17"/>
      <c r="E27" s="18"/>
      <c r="F27" s="8" t="str">
        <f>IF(ISBLANK(E27)=FALSE,DATEDIF(E27,'Intern Wettkampfdaten'!$B$3,"Y"),"")</f>
        <v/>
      </c>
      <c r="G27" s="23"/>
      <c r="H27" s="55"/>
      <c r="I27" s="69"/>
      <c r="J27" s="55"/>
      <c r="K27" s="55"/>
      <c r="L27" s="55"/>
      <c r="M27" s="55"/>
      <c r="N27" s="23"/>
      <c r="O27" s="23"/>
      <c r="P27" s="55"/>
      <c r="Q27" s="81" t="str">
        <f>IF(AND(NOT(B27=""),NOT(S27="ja")),IF(U27&gt;'Intern Wettkampfdaten'!$E$14,'Intern Wettkampfdaten'!$E$14,U27),"")</f>
        <v/>
      </c>
      <c r="R27" s="93"/>
      <c r="S27" s="94"/>
      <c r="T27" s="86" t="str">
        <f t="shared" si="0"/>
        <v/>
      </c>
      <c r="U27" s="87">
        <f>IF((V27*'Intern Wettkampfdaten'!$E$12)+(W27*'Intern Wettkampfdaten'!$E$16)=0,'Intern Wettkampfdaten'!$E$12,V27*'Intern Wettkampfdaten'!$E$12+W27*'Intern Wettkampfdaten'!$E$16)</f>
        <v>20</v>
      </c>
      <c r="V27" s="43">
        <f t="shared" si="1"/>
        <v>0</v>
      </c>
      <c r="W27" s="43">
        <f t="shared" si="2"/>
        <v>0</v>
      </c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  <c r="IG27" s="43"/>
      <c r="IH27" s="43"/>
      <c r="II27" s="43"/>
      <c r="IJ27" s="43"/>
    </row>
    <row r="28" spans="1:244" ht="18" customHeight="1" x14ac:dyDescent="0.2">
      <c r="A28" s="12" t="str">
        <f>IF(ISBLANK(B28)=FALSE,COUNT(A$8:A27)+1,"")</f>
        <v/>
      </c>
      <c r="B28" s="16"/>
      <c r="C28" s="16"/>
      <c r="D28" s="17"/>
      <c r="E28" s="18"/>
      <c r="F28" s="8" t="str">
        <f>IF(ISBLANK(E28)=FALSE,DATEDIF(E28,'Intern Wettkampfdaten'!$B$3,"Y"),"")</f>
        <v/>
      </c>
      <c r="G28" s="23"/>
      <c r="H28" s="55"/>
      <c r="I28" s="69"/>
      <c r="J28" s="55"/>
      <c r="K28" s="55"/>
      <c r="L28" s="55"/>
      <c r="M28" s="55"/>
      <c r="N28" s="23"/>
      <c r="O28" s="23"/>
      <c r="P28" s="55"/>
      <c r="Q28" s="81" t="str">
        <f>IF(AND(NOT(B28=""),NOT(S28="ja")),IF(U28&gt;'Intern Wettkampfdaten'!$E$14,'Intern Wettkampfdaten'!$E$14,U28),"")</f>
        <v/>
      </c>
      <c r="R28" s="93"/>
      <c r="S28" s="94"/>
      <c r="T28" s="86" t="str">
        <f t="shared" si="0"/>
        <v/>
      </c>
      <c r="U28" s="87">
        <f>IF((V28*'Intern Wettkampfdaten'!$E$12)+(W28*'Intern Wettkampfdaten'!$E$16)=0,'Intern Wettkampfdaten'!$E$12,V28*'Intern Wettkampfdaten'!$E$12+W28*'Intern Wettkampfdaten'!$E$16)</f>
        <v>20</v>
      </c>
      <c r="V28" s="43">
        <f t="shared" si="1"/>
        <v>0</v>
      </c>
      <c r="W28" s="43">
        <f t="shared" si="2"/>
        <v>0</v>
      </c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</row>
    <row r="29" spans="1:244" ht="18" customHeight="1" x14ac:dyDescent="0.2">
      <c r="A29" s="12" t="str">
        <f>IF(ISBLANK(B29)=FALSE,COUNT(A$8:A28)+1,"")</f>
        <v/>
      </c>
      <c r="B29" s="16"/>
      <c r="C29" s="16"/>
      <c r="D29" s="17"/>
      <c r="E29" s="18"/>
      <c r="F29" s="8" t="str">
        <f>IF(ISBLANK(E29)=FALSE,DATEDIF(E29,'Intern Wettkampfdaten'!$B$3,"Y"),"")</f>
        <v/>
      </c>
      <c r="G29" s="23"/>
      <c r="H29" s="55"/>
      <c r="I29" s="69"/>
      <c r="J29" s="55"/>
      <c r="K29" s="55"/>
      <c r="L29" s="55"/>
      <c r="M29" s="55"/>
      <c r="N29" s="23"/>
      <c r="O29" s="23"/>
      <c r="P29" s="55"/>
      <c r="Q29" s="81" t="str">
        <f>IF(AND(NOT(B29=""),NOT(S29="ja")),IF(U29&gt;'Intern Wettkampfdaten'!$E$14,'Intern Wettkampfdaten'!$E$14,U29),"")</f>
        <v/>
      </c>
      <c r="R29" s="93"/>
      <c r="S29" s="94"/>
      <c r="T29" s="86" t="str">
        <f t="shared" si="0"/>
        <v/>
      </c>
      <c r="U29" s="87">
        <f>IF((V29*'Intern Wettkampfdaten'!$E$12)+(W29*'Intern Wettkampfdaten'!$E$16)=0,'Intern Wettkampfdaten'!$E$12,V29*'Intern Wettkampfdaten'!$E$12+W29*'Intern Wettkampfdaten'!$E$16)</f>
        <v>20</v>
      </c>
      <c r="V29" s="43">
        <f t="shared" si="1"/>
        <v>0</v>
      </c>
      <c r="W29" s="43">
        <f t="shared" si="2"/>
        <v>0</v>
      </c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</row>
    <row r="30" spans="1:244" ht="18" customHeight="1" x14ac:dyDescent="0.2">
      <c r="A30" s="12" t="str">
        <f>IF(ISBLANK(B30)=FALSE,COUNT(A$8:A29)+1,"")</f>
        <v/>
      </c>
      <c r="B30" s="16"/>
      <c r="C30" s="16"/>
      <c r="D30" s="17"/>
      <c r="E30" s="18"/>
      <c r="F30" s="8" t="str">
        <f>IF(ISBLANK(E30)=FALSE,DATEDIF(E30,'Intern Wettkampfdaten'!$B$3,"Y"),"")</f>
        <v/>
      </c>
      <c r="G30" s="23"/>
      <c r="H30" s="55"/>
      <c r="I30" s="69"/>
      <c r="J30" s="55"/>
      <c r="K30" s="55"/>
      <c r="L30" s="55"/>
      <c r="M30" s="55"/>
      <c r="N30" s="23"/>
      <c r="O30" s="23"/>
      <c r="P30" s="55"/>
      <c r="Q30" s="81" t="str">
        <f>IF(AND(NOT(B30=""),NOT(S30="ja")),IF(U30&gt;'Intern Wettkampfdaten'!$E$14,'Intern Wettkampfdaten'!$E$14,U30),"")</f>
        <v/>
      </c>
      <c r="R30" s="93"/>
      <c r="S30" s="94"/>
      <c r="T30" s="86" t="str">
        <f t="shared" si="0"/>
        <v/>
      </c>
      <c r="U30" s="87">
        <f>IF((V30*'Intern Wettkampfdaten'!$E$12)+(W30*'Intern Wettkampfdaten'!$E$16)=0,'Intern Wettkampfdaten'!$E$12,V30*'Intern Wettkampfdaten'!$E$12+W30*'Intern Wettkampfdaten'!$E$16)</f>
        <v>20</v>
      </c>
      <c r="V30" s="43">
        <f t="shared" si="1"/>
        <v>0</v>
      </c>
      <c r="W30" s="43">
        <f t="shared" si="2"/>
        <v>0</v>
      </c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</row>
    <row r="31" spans="1:244" s="3" customFormat="1" ht="18" customHeight="1" x14ac:dyDescent="0.2">
      <c r="A31" s="12" t="str">
        <f>IF(ISBLANK(B31)=FALSE,COUNT(A$8:A30)+1,"")</f>
        <v/>
      </c>
      <c r="B31" s="16"/>
      <c r="C31" s="16"/>
      <c r="D31" s="17"/>
      <c r="E31" s="18"/>
      <c r="F31" s="8" t="str">
        <f>IF(ISBLANK(E31)=FALSE,DATEDIF(E31,'Intern Wettkampfdaten'!$B$3,"Y"),"")</f>
        <v/>
      </c>
      <c r="G31" s="23"/>
      <c r="H31" s="55"/>
      <c r="I31" s="69"/>
      <c r="J31" s="55"/>
      <c r="K31" s="55"/>
      <c r="L31" s="55"/>
      <c r="M31" s="55"/>
      <c r="N31" s="23"/>
      <c r="O31" s="23"/>
      <c r="P31" s="55"/>
      <c r="Q31" s="81" t="str">
        <f>IF(AND(NOT(B31=""),NOT(S31="ja")),IF(U31&gt;'Intern Wettkampfdaten'!$E$14,'Intern Wettkampfdaten'!$E$14,U31),"")</f>
        <v/>
      </c>
      <c r="R31" s="93"/>
      <c r="S31" s="94"/>
      <c r="T31" s="86" t="str">
        <f t="shared" si="0"/>
        <v/>
      </c>
      <c r="U31" s="87">
        <f>IF((V31*'Intern Wettkampfdaten'!$E$12)+(W31*'Intern Wettkampfdaten'!$E$16)=0,'Intern Wettkampfdaten'!$E$12,V31*'Intern Wettkampfdaten'!$E$12+W31*'Intern Wettkampfdaten'!$E$16)</f>
        <v>20</v>
      </c>
      <c r="V31" s="43">
        <f t="shared" si="1"/>
        <v>0</v>
      </c>
      <c r="W31" s="43">
        <f t="shared" si="2"/>
        <v>0</v>
      </c>
    </row>
    <row r="32" spans="1:244" s="3" customFormat="1" ht="18" customHeight="1" x14ac:dyDescent="0.2">
      <c r="A32" s="12" t="str">
        <f>IF(ISBLANK(B32)=FALSE,COUNT(A$8:A31)+1,"")</f>
        <v/>
      </c>
      <c r="B32" s="20"/>
      <c r="C32" s="20"/>
      <c r="D32" s="17"/>
      <c r="E32" s="18"/>
      <c r="F32" s="8" t="str">
        <f>IF(ISBLANK(E32)=FALSE,DATEDIF(E32,'Intern Wettkampfdaten'!$B$3,"Y"),"")</f>
        <v/>
      </c>
      <c r="G32" s="23"/>
      <c r="H32" s="55"/>
      <c r="I32" s="69"/>
      <c r="J32" s="55"/>
      <c r="K32" s="55"/>
      <c r="L32" s="55"/>
      <c r="M32" s="55"/>
      <c r="N32" s="23"/>
      <c r="O32" s="23"/>
      <c r="P32" s="55"/>
      <c r="Q32" s="81" t="str">
        <f>IF(AND(NOT(B32=""),NOT(S32="ja")),IF(U32&gt;'Intern Wettkampfdaten'!$E$14,'Intern Wettkampfdaten'!$E$14,U32),"")</f>
        <v/>
      </c>
      <c r="R32" s="93"/>
      <c r="S32" s="94"/>
      <c r="T32" s="86" t="str">
        <f t="shared" si="0"/>
        <v/>
      </c>
      <c r="U32" s="87">
        <f>IF((V32*'Intern Wettkampfdaten'!$E$12)+(W32*'Intern Wettkampfdaten'!$E$16)=0,'Intern Wettkampfdaten'!$E$12,V32*'Intern Wettkampfdaten'!$E$12+W32*'Intern Wettkampfdaten'!$E$16)</f>
        <v>20</v>
      </c>
      <c r="V32" s="43">
        <f t="shared" si="1"/>
        <v>0</v>
      </c>
      <c r="W32" s="43">
        <f t="shared" si="2"/>
        <v>0</v>
      </c>
    </row>
    <row r="33" spans="1:23" s="3" customFormat="1" ht="18" customHeight="1" x14ac:dyDescent="0.2">
      <c r="A33" s="12" t="str">
        <f>IF(ISBLANK(B33)=FALSE,COUNT(A$8:A32)+1,"")</f>
        <v/>
      </c>
      <c r="B33" s="20"/>
      <c r="C33" s="20"/>
      <c r="D33" s="17"/>
      <c r="E33" s="18"/>
      <c r="F33" s="8" t="str">
        <f>IF(ISBLANK(E33)=FALSE,DATEDIF(E33,'Intern Wettkampfdaten'!$B$3,"Y"),"")</f>
        <v/>
      </c>
      <c r="G33" s="23"/>
      <c r="H33" s="55"/>
      <c r="I33" s="69"/>
      <c r="J33" s="55"/>
      <c r="K33" s="55"/>
      <c r="L33" s="55"/>
      <c r="M33" s="55"/>
      <c r="N33" s="23"/>
      <c r="O33" s="23"/>
      <c r="P33" s="55"/>
      <c r="Q33" s="81" t="str">
        <f>IF(AND(NOT(B33=""),NOT(S33="ja")),IF(U33&gt;'Intern Wettkampfdaten'!$E$14,'Intern Wettkampfdaten'!$E$14,U33),"")</f>
        <v/>
      </c>
      <c r="R33" s="93"/>
      <c r="S33" s="94"/>
      <c r="T33" s="86" t="str">
        <f t="shared" si="0"/>
        <v/>
      </c>
      <c r="U33" s="87">
        <f>IF((V33*'Intern Wettkampfdaten'!$E$12)+(W33*'Intern Wettkampfdaten'!$E$16)=0,'Intern Wettkampfdaten'!$E$12,V33*'Intern Wettkampfdaten'!$E$12+W33*'Intern Wettkampfdaten'!$E$16)</f>
        <v>20</v>
      </c>
      <c r="V33" s="43">
        <f t="shared" si="1"/>
        <v>0</v>
      </c>
      <c r="W33" s="43">
        <f t="shared" si="2"/>
        <v>0</v>
      </c>
    </row>
    <row r="34" spans="1:23" s="3" customFormat="1" ht="18" customHeight="1" x14ac:dyDescent="0.2">
      <c r="A34" s="12" t="str">
        <f>IF(ISBLANK(B34)=FALSE,COUNT(A$8:A33)+1,"")</f>
        <v/>
      </c>
      <c r="B34" s="20"/>
      <c r="C34" s="20"/>
      <c r="D34" s="17"/>
      <c r="E34" s="18"/>
      <c r="F34" s="8" t="str">
        <f>IF(ISBLANK(E34)=FALSE,DATEDIF(E34,'Intern Wettkampfdaten'!$B$3,"Y"),"")</f>
        <v/>
      </c>
      <c r="G34" s="23"/>
      <c r="H34" s="55"/>
      <c r="I34" s="69"/>
      <c r="J34" s="55"/>
      <c r="K34" s="55"/>
      <c r="L34" s="55"/>
      <c r="M34" s="55"/>
      <c r="N34" s="23"/>
      <c r="O34" s="23"/>
      <c r="P34" s="55"/>
      <c r="Q34" s="81" t="str">
        <f>IF(AND(NOT(B34=""),NOT(S34="ja")),IF(U34&gt;'Intern Wettkampfdaten'!$E$14,'Intern Wettkampfdaten'!$E$14,U34),"")</f>
        <v/>
      </c>
      <c r="R34" s="93"/>
      <c r="S34" s="94"/>
      <c r="T34" s="86" t="str">
        <f t="shared" si="0"/>
        <v/>
      </c>
      <c r="U34" s="87">
        <f>IF((V34*'Intern Wettkampfdaten'!$E$12)+(W34*'Intern Wettkampfdaten'!$E$16)=0,'Intern Wettkampfdaten'!$E$12,V34*'Intern Wettkampfdaten'!$E$12+W34*'Intern Wettkampfdaten'!$E$16)</f>
        <v>20</v>
      </c>
      <c r="V34" s="43">
        <f t="shared" si="1"/>
        <v>0</v>
      </c>
      <c r="W34" s="43">
        <f t="shared" si="2"/>
        <v>0</v>
      </c>
    </row>
    <row r="35" spans="1:23" s="3" customFormat="1" ht="18" customHeight="1" x14ac:dyDescent="0.2">
      <c r="A35" s="12" t="str">
        <f>IF(ISBLANK(B35)=FALSE,COUNT(A$8:A34)+1,"")</f>
        <v/>
      </c>
      <c r="B35" s="20"/>
      <c r="C35" s="20"/>
      <c r="D35" s="17"/>
      <c r="E35" s="18"/>
      <c r="F35" s="8" t="str">
        <f>IF(ISBLANK(E35)=FALSE,DATEDIF(E35,'Intern Wettkampfdaten'!$B$3,"Y"),"")</f>
        <v/>
      </c>
      <c r="G35" s="23"/>
      <c r="H35" s="55"/>
      <c r="I35" s="69"/>
      <c r="J35" s="55"/>
      <c r="K35" s="55"/>
      <c r="L35" s="55"/>
      <c r="M35" s="55"/>
      <c r="N35" s="23"/>
      <c r="O35" s="23"/>
      <c r="P35" s="55"/>
      <c r="Q35" s="81" t="str">
        <f>IF(AND(NOT(B35=""),NOT(S35="ja")),IF(U35&gt;'Intern Wettkampfdaten'!$E$14,'Intern Wettkampfdaten'!$E$14,U35),"")</f>
        <v/>
      </c>
      <c r="R35" s="93"/>
      <c r="S35" s="94"/>
      <c r="T35" s="86" t="str">
        <f t="shared" si="0"/>
        <v/>
      </c>
      <c r="U35" s="87">
        <f>IF((V35*'Intern Wettkampfdaten'!$E$12)+(W35*'Intern Wettkampfdaten'!$E$16)=0,'Intern Wettkampfdaten'!$E$12,V35*'Intern Wettkampfdaten'!$E$12+W35*'Intern Wettkampfdaten'!$E$16)</f>
        <v>20</v>
      </c>
      <c r="V35" s="43">
        <f t="shared" si="1"/>
        <v>0</v>
      </c>
      <c r="W35" s="43">
        <f t="shared" si="2"/>
        <v>0</v>
      </c>
    </row>
    <row r="36" spans="1:23" s="3" customFormat="1" ht="18" customHeight="1" x14ac:dyDescent="0.2">
      <c r="A36" s="12" t="str">
        <f>IF(ISBLANK(B36)=FALSE,COUNT(A$8:A35)+1,"")</f>
        <v/>
      </c>
      <c r="B36" s="20"/>
      <c r="C36" s="20"/>
      <c r="D36" s="17"/>
      <c r="E36" s="18"/>
      <c r="F36" s="8" t="str">
        <f>IF(ISBLANK(E36)=FALSE,DATEDIF(E36,'Intern Wettkampfdaten'!$B$3,"Y"),"")</f>
        <v/>
      </c>
      <c r="G36" s="23"/>
      <c r="H36" s="55"/>
      <c r="I36" s="69"/>
      <c r="J36" s="55"/>
      <c r="K36" s="55"/>
      <c r="L36" s="55"/>
      <c r="M36" s="55"/>
      <c r="N36" s="23"/>
      <c r="O36" s="23"/>
      <c r="P36" s="55"/>
      <c r="Q36" s="81" t="str">
        <f>IF(AND(NOT(B36=""),NOT(S36="ja")),IF(U36&gt;'Intern Wettkampfdaten'!$E$14,'Intern Wettkampfdaten'!$E$14,U36),"")</f>
        <v/>
      </c>
      <c r="R36" s="93"/>
      <c r="S36" s="94"/>
      <c r="T36" s="86" t="str">
        <f t="shared" si="0"/>
        <v/>
      </c>
      <c r="U36" s="87">
        <f>IF((V36*'Intern Wettkampfdaten'!$E$12)+(W36*'Intern Wettkampfdaten'!$E$16)=0,'Intern Wettkampfdaten'!$E$12,V36*'Intern Wettkampfdaten'!$E$12+W36*'Intern Wettkampfdaten'!$E$16)</f>
        <v>20</v>
      </c>
      <c r="V36" s="43">
        <f t="shared" si="1"/>
        <v>0</v>
      </c>
      <c r="W36" s="43">
        <f t="shared" si="2"/>
        <v>0</v>
      </c>
    </row>
    <row r="37" spans="1:23" s="3" customFormat="1" ht="18" customHeight="1" x14ac:dyDescent="0.2">
      <c r="A37" s="12" t="str">
        <f>IF(ISBLANK(B37)=FALSE,COUNT(A$8:A36)+1,"")</f>
        <v/>
      </c>
      <c r="B37" s="20"/>
      <c r="C37" s="20"/>
      <c r="D37" s="17"/>
      <c r="E37" s="18"/>
      <c r="F37" s="8" t="str">
        <f>IF(ISBLANK(E37)=FALSE,DATEDIF(E37,'Intern Wettkampfdaten'!$B$3,"Y"),"")</f>
        <v/>
      </c>
      <c r="G37" s="23"/>
      <c r="H37" s="55"/>
      <c r="I37" s="69"/>
      <c r="J37" s="55"/>
      <c r="K37" s="55"/>
      <c r="L37" s="55"/>
      <c r="M37" s="55"/>
      <c r="N37" s="23"/>
      <c r="O37" s="23"/>
      <c r="P37" s="55"/>
      <c r="Q37" s="81" t="str">
        <f>IF(AND(NOT(B37=""),NOT(S37="ja")),IF(U37&gt;'Intern Wettkampfdaten'!$E$14,'Intern Wettkampfdaten'!$E$14,U37),"")</f>
        <v/>
      </c>
      <c r="R37" s="93"/>
      <c r="S37" s="94"/>
      <c r="T37" s="86" t="str">
        <f t="shared" si="0"/>
        <v/>
      </c>
      <c r="U37" s="87">
        <f>IF((V37*'Intern Wettkampfdaten'!$E$12)+(W37*'Intern Wettkampfdaten'!$E$16)=0,'Intern Wettkampfdaten'!$E$12,V37*'Intern Wettkampfdaten'!$E$12+W37*'Intern Wettkampfdaten'!$E$16)</f>
        <v>20</v>
      </c>
      <c r="V37" s="43">
        <f t="shared" si="1"/>
        <v>0</v>
      </c>
      <c r="W37" s="43">
        <f t="shared" si="2"/>
        <v>0</v>
      </c>
    </row>
    <row r="38" spans="1:23" s="3" customFormat="1" ht="18" customHeight="1" x14ac:dyDescent="0.2">
      <c r="A38" s="12" t="str">
        <f>IF(ISBLANK(B38)=FALSE,COUNT(A$8:A37)+1,"")</f>
        <v/>
      </c>
      <c r="B38" s="20"/>
      <c r="C38" s="20"/>
      <c r="D38" s="17"/>
      <c r="E38" s="18"/>
      <c r="F38" s="8" t="str">
        <f>IF(ISBLANK(E38)=FALSE,DATEDIF(E38,'Intern Wettkampfdaten'!$B$3,"Y"),"")</f>
        <v/>
      </c>
      <c r="G38" s="23"/>
      <c r="H38" s="55"/>
      <c r="I38" s="69"/>
      <c r="J38" s="55"/>
      <c r="K38" s="55"/>
      <c r="L38" s="55"/>
      <c r="M38" s="55"/>
      <c r="N38" s="23"/>
      <c r="O38" s="23"/>
      <c r="P38" s="55"/>
      <c r="Q38" s="81" t="str">
        <f>IF(AND(NOT(B38=""),NOT(S38="ja")),IF(U38&gt;'Intern Wettkampfdaten'!$E$14,'Intern Wettkampfdaten'!$E$14,U38),"")</f>
        <v/>
      </c>
      <c r="R38" s="93"/>
      <c r="S38" s="94"/>
      <c r="T38" s="86" t="str">
        <f t="shared" si="0"/>
        <v/>
      </c>
      <c r="U38" s="87">
        <f>IF((V38*'Intern Wettkampfdaten'!$E$12)+(W38*'Intern Wettkampfdaten'!$E$16)=0,'Intern Wettkampfdaten'!$E$12,V38*'Intern Wettkampfdaten'!$E$12+W38*'Intern Wettkampfdaten'!$E$16)</f>
        <v>20</v>
      </c>
      <c r="V38" s="43">
        <f t="shared" si="1"/>
        <v>0</v>
      </c>
      <c r="W38" s="43">
        <f t="shared" si="2"/>
        <v>0</v>
      </c>
    </row>
    <row r="39" spans="1:23" s="3" customFormat="1" ht="18" customHeight="1" x14ac:dyDescent="0.2">
      <c r="A39" s="12" t="str">
        <f>IF(ISBLANK(B39)=FALSE,COUNT(A$8:A38)+1,"")</f>
        <v/>
      </c>
      <c r="B39" s="20"/>
      <c r="C39" s="20"/>
      <c r="D39" s="17"/>
      <c r="E39" s="18"/>
      <c r="F39" s="8" t="str">
        <f>IF(ISBLANK(E39)=FALSE,DATEDIF(E39,'Intern Wettkampfdaten'!$B$3,"Y"),"")</f>
        <v/>
      </c>
      <c r="G39" s="23"/>
      <c r="H39" s="55"/>
      <c r="I39" s="69"/>
      <c r="J39" s="55"/>
      <c r="K39" s="55"/>
      <c r="L39" s="55"/>
      <c r="M39" s="55"/>
      <c r="N39" s="23"/>
      <c r="O39" s="23"/>
      <c r="P39" s="55"/>
      <c r="Q39" s="81" t="str">
        <f>IF(AND(NOT(B39=""),NOT(S39="ja")),IF(U39&gt;'Intern Wettkampfdaten'!$E$14,'Intern Wettkampfdaten'!$E$14,U39),"")</f>
        <v/>
      </c>
      <c r="R39" s="93"/>
      <c r="S39" s="94"/>
      <c r="T39" s="86" t="str">
        <f t="shared" si="0"/>
        <v/>
      </c>
      <c r="U39" s="87">
        <f>IF((V39*'Intern Wettkampfdaten'!$E$12)+(W39*'Intern Wettkampfdaten'!$E$16)=0,'Intern Wettkampfdaten'!$E$12,V39*'Intern Wettkampfdaten'!$E$12+W39*'Intern Wettkampfdaten'!$E$16)</f>
        <v>20</v>
      </c>
      <c r="V39" s="43">
        <f t="shared" si="1"/>
        <v>0</v>
      </c>
      <c r="W39" s="43">
        <f t="shared" si="2"/>
        <v>0</v>
      </c>
    </row>
    <row r="40" spans="1:23" s="3" customFormat="1" ht="18" customHeight="1" x14ac:dyDescent="0.2">
      <c r="A40" s="12" t="str">
        <f>IF(ISBLANK(B40)=FALSE,COUNT(A$8:A39)+1,"")</f>
        <v/>
      </c>
      <c r="B40" s="20"/>
      <c r="C40" s="20"/>
      <c r="D40" s="17"/>
      <c r="E40" s="18"/>
      <c r="F40" s="8" t="str">
        <f>IF(ISBLANK(E40)=FALSE,DATEDIF(E40,'Intern Wettkampfdaten'!$B$3,"Y"),"")</f>
        <v/>
      </c>
      <c r="G40" s="23"/>
      <c r="H40" s="55"/>
      <c r="I40" s="69"/>
      <c r="J40" s="55"/>
      <c r="K40" s="55"/>
      <c r="L40" s="55"/>
      <c r="M40" s="55"/>
      <c r="N40" s="23"/>
      <c r="O40" s="23"/>
      <c r="P40" s="55"/>
      <c r="Q40" s="81" t="str">
        <f>IF(AND(NOT(B40=""),NOT(S40="ja")),IF(U40&gt;'Intern Wettkampfdaten'!$E$14,'Intern Wettkampfdaten'!$E$14,U40),"")</f>
        <v/>
      </c>
      <c r="R40" s="93"/>
      <c r="S40" s="94"/>
      <c r="T40" s="86" t="str">
        <f t="shared" si="0"/>
        <v/>
      </c>
      <c r="U40" s="87">
        <f>IF((V40*'Intern Wettkampfdaten'!$E$12)+(W40*'Intern Wettkampfdaten'!$E$16)=0,'Intern Wettkampfdaten'!$E$12,V40*'Intern Wettkampfdaten'!$E$12+W40*'Intern Wettkampfdaten'!$E$16)</f>
        <v>20</v>
      </c>
      <c r="V40" s="43">
        <f t="shared" si="1"/>
        <v>0</v>
      </c>
      <c r="W40" s="43">
        <f t="shared" si="2"/>
        <v>0</v>
      </c>
    </row>
    <row r="41" spans="1:23" s="3" customFormat="1" ht="18" customHeight="1" x14ac:dyDescent="0.2">
      <c r="A41" s="12" t="str">
        <f>IF(ISBLANK(B41)=FALSE,COUNT(A$8:A40)+1,"")</f>
        <v/>
      </c>
      <c r="B41" s="20"/>
      <c r="C41" s="20"/>
      <c r="D41" s="17"/>
      <c r="E41" s="18"/>
      <c r="F41" s="8" t="str">
        <f>IF(ISBLANK(E41)=FALSE,DATEDIF(E41,'Intern Wettkampfdaten'!$B$3,"Y"),"")</f>
        <v/>
      </c>
      <c r="G41" s="23"/>
      <c r="H41" s="55"/>
      <c r="I41" s="69"/>
      <c r="J41" s="55"/>
      <c r="K41" s="55"/>
      <c r="L41" s="55"/>
      <c r="M41" s="55"/>
      <c r="N41" s="23"/>
      <c r="O41" s="23"/>
      <c r="P41" s="55"/>
      <c r="Q41" s="81" t="str">
        <f>IF(AND(NOT(B41=""),NOT(S41="ja")),IF(U41&gt;'Intern Wettkampfdaten'!$E$14,'Intern Wettkampfdaten'!$E$14,U41),"")</f>
        <v/>
      </c>
      <c r="R41" s="93"/>
      <c r="S41" s="94"/>
      <c r="T41" s="86" t="str">
        <f t="shared" si="0"/>
        <v/>
      </c>
      <c r="U41" s="87">
        <f>IF((V41*'Intern Wettkampfdaten'!$E$12)+(W41*'Intern Wettkampfdaten'!$E$16)=0,'Intern Wettkampfdaten'!$E$12,V41*'Intern Wettkampfdaten'!$E$12+W41*'Intern Wettkampfdaten'!$E$16)</f>
        <v>20</v>
      </c>
      <c r="V41" s="43">
        <f t="shared" si="1"/>
        <v>0</v>
      </c>
      <c r="W41" s="43">
        <f t="shared" si="2"/>
        <v>0</v>
      </c>
    </row>
    <row r="42" spans="1:23" s="3" customFormat="1" ht="18" customHeight="1" x14ac:dyDescent="0.2">
      <c r="A42" s="12" t="str">
        <f>IF(ISBLANK(B42)=FALSE,COUNT(A$8:A41)+1,"")</f>
        <v/>
      </c>
      <c r="B42" s="20"/>
      <c r="C42" s="20"/>
      <c r="D42" s="17"/>
      <c r="E42" s="18"/>
      <c r="F42" s="8" t="str">
        <f>IF(ISBLANK(E42)=FALSE,DATEDIF(E42,'Intern Wettkampfdaten'!$B$3,"Y"),"")</f>
        <v/>
      </c>
      <c r="G42" s="23"/>
      <c r="H42" s="55"/>
      <c r="I42" s="69"/>
      <c r="J42" s="55"/>
      <c r="K42" s="55"/>
      <c r="L42" s="55"/>
      <c r="M42" s="55"/>
      <c r="N42" s="23"/>
      <c r="O42" s="23"/>
      <c r="P42" s="55"/>
      <c r="Q42" s="81" t="str">
        <f>IF(AND(NOT(B42=""),NOT(S42="ja")),IF(U42&gt;'Intern Wettkampfdaten'!$E$14,'Intern Wettkampfdaten'!$E$14,U42),"")</f>
        <v/>
      </c>
      <c r="R42" s="93"/>
      <c r="S42" s="94"/>
      <c r="T42" s="86" t="str">
        <f t="shared" si="0"/>
        <v/>
      </c>
      <c r="U42" s="87">
        <f>IF((V42*'Intern Wettkampfdaten'!$E$12)+(W42*'Intern Wettkampfdaten'!$E$16)=0,'Intern Wettkampfdaten'!$E$12,V42*'Intern Wettkampfdaten'!$E$12+W42*'Intern Wettkampfdaten'!$E$16)</f>
        <v>20</v>
      </c>
      <c r="V42" s="43">
        <f t="shared" si="1"/>
        <v>0</v>
      </c>
      <c r="W42" s="43">
        <f t="shared" si="2"/>
        <v>0</v>
      </c>
    </row>
    <row r="43" spans="1:23" s="3" customFormat="1" ht="18" customHeight="1" x14ac:dyDescent="0.2">
      <c r="A43" s="12" t="str">
        <f>IF(ISBLANK(B43)=FALSE,COUNT(A$8:A42)+1,"")</f>
        <v/>
      </c>
      <c r="B43" s="20"/>
      <c r="C43" s="20"/>
      <c r="D43" s="17"/>
      <c r="E43" s="18"/>
      <c r="F43" s="8" t="str">
        <f>IF(ISBLANK(E43)=FALSE,DATEDIF(E43,'Intern Wettkampfdaten'!$B$3,"Y"),"")</f>
        <v/>
      </c>
      <c r="G43" s="23"/>
      <c r="H43" s="55"/>
      <c r="I43" s="69"/>
      <c r="J43" s="55"/>
      <c r="K43" s="55"/>
      <c r="L43" s="55"/>
      <c r="M43" s="55"/>
      <c r="N43" s="23"/>
      <c r="O43" s="23"/>
      <c r="P43" s="55"/>
      <c r="Q43" s="81" t="str">
        <f>IF(AND(NOT(B43=""),NOT(S43="ja")),IF(U43&gt;'Intern Wettkampfdaten'!$E$14,'Intern Wettkampfdaten'!$E$14,U43),"")</f>
        <v/>
      </c>
      <c r="R43" s="93"/>
      <c r="S43" s="94"/>
      <c r="T43" s="86" t="str">
        <f t="shared" si="0"/>
        <v/>
      </c>
      <c r="U43" s="87">
        <f>IF((V43*'Intern Wettkampfdaten'!$E$12)+(W43*'Intern Wettkampfdaten'!$E$16)=0,'Intern Wettkampfdaten'!$E$12,V43*'Intern Wettkampfdaten'!$E$12+W43*'Intern Wettkampfdaten'!$E$16)</f>
        <v>20</v>
      </c>
      <c r="V43" s="43">
        <f t="shared" si="1"/>
        <v>0</v>
      </c>
      <c r="W43" s="43">
        <f t="shared" si="2"/>
        <v>0</v>
      </c>
    </row>
    <row r="44" spans="1:23" s="3" customFormat="1" ht="18" customHeight="1" x14ac:dyDescent="0.2">
      <c r="A44" s="12" t="str">
        <f>IF(ISBLANK(B44)=FALSE,COUNT(A$8:A43)+1,"")</f>
        <v/>
      </c>
      <c r="B44" s="20"/>
      <c r="C44" s="20"/>
      <c r="D44" s="17"/>
      <c r="E44" s="18"/>
      <c r="F44" s="8" t="str">
        <f>IF(ISBLANK(E44)=FALSE,DATEDIF(E44,'Intern Wettkampfdaten'!$B$3,"Y"),"")</f>
        <v/>
      </c>
      <c r="G44" s="23"/>
      <c r="H44" s="55"/>
      <c r="I44" s="69"/>
      <c r="J44" s="55"/>
      <c r="K44" s="55"/>
      <c r="L44" s="55"/>
      <c r="M44" s="55"/>
      <c r="N44" s="23"/>
      <c r="O44" s="23"/>
      <c r="P44" s="55"/>
      <c r="Q44" s="81" t="str">
        <f>IF(AND(NOT(B44=""),NOT(S44="ja")),IF(U44&gt;'Intern Wettkampfdaten'!$E$14,'Intern Wettkampfdaten'!$E$14,U44),"")</f>
        <v/>
      </c>
      <c r="R44" s="93"/>
      <c r="S44" s="94"/>
      <c r="T44" s="86" t="str">
        <f t="shared" si="0"/>
        <v/>
      </c>
      <c r="U44" s="87">
        <f>IF((V44*'Intern Wettkampfdaten'!$E$12)+(W44*'Intern Wettkampfdaten'!$E$16)=0,'Intern Wettkampfdaten'!$E$12,V44*'Intern Wettkampfdaten'!$E$12+W44*'Intern Wettkampfdaten'!$E$16)</f>
        <v>20</v>
      </c>
      <c r="V44" s="43">
        <f t="shared" si="1"/>
        <v>0</v>
      </c>
      <c r="W44" s="43">
        <f t="shared" si="2"/>
        <v>0</v>
      </c>
    </row>
    <row r="45" spans="1:23" s="3" customFormat="1" ht="18" customHeight="1" x14ac:dyDescent="0.2">
      <c r="A45" s="12" t="str">
        <f>IF(ISBLANK(B45)=FALSE,COUNT(A$8:A44)+1,"")</f>
        <v/>
      </c>
      <c r="B45" s="20"/>
      <c r="C45" s="20"/>
      <c r="D45" s="17"/>
      <c r="E45" s="18"/>
      <c r="F45" s="8" t="str">
        <f>IF(ISBLANK(E45)=FALSE,DATEDIF(E45,'Intern Wettkampfdaten'!$B$3,"Y"),"")</f>
        <v/>
      </c>
      <c r="G45" s="23"/>
      <c r="H45" s="55"/>
      <c r="I45" s="69"/>
      <c r="J45" s="55"/>
      <c r="K45" s="55"/>
      <c r="L45" s="55"/>
      <c r="M45" s="55"/>
      <c r="N45" s="23"/>
      <c r="O45" s="23"/>
      <c r="P45" s="55"/>
      <c r="Q45" s="81" t="str">
        <f>IF(AND(NOT(B45=""),NOT(S45="ja")),IF(U45&gt;'Intern Wettkampfdaten'!$E$14,'Intern Wettkampfdaten'!$E$14,U45),"")</f>
        <v/>
      </c>
      <c r="R45" s="93"/>
      <c r="S45" s="94"/>
      <c r="T45" s="86" t="str">
        <f t="shared" si="0"/>
        <v/>
      </c>
      <c r="U45" s="87">
        <f>IF((V45*'Intern Wettkampfdaten'!$E$12)+(W45*'Intern Wettkampfdaten'!$E$16)=0,'Intern Wettkampfdaten'!$E$12,V45*'Intern Wettkampfdaten'!$E$12+W45*'Intern Wettkampfdaten'!$E$16)</f>
        <v>20</v>
      </c>
      <c r="V45" s="43">
        <f t="shared" si="1"/>
        <v>0</v>
      </c>
      <c r="W45" s="43">
        <f t="shared" si="2"/>
        <v>0</v>
      </c>
    </row>
    <row r="46" spans="1:23" s="3" customFormat="1" ht="18" customHeight="1" x14ac:dyDescent="0.2">
      <c r="A46" s="12" t="str">
        <f>IF(ISBLANK(B46)=FALSE,COUNT(A$8:A45)+1,"")</f>
        <v/>
      </c>
      <c r="B46" s="20"/>
      <c r="C46" s="20"/>
      <c r="D46" s="17"/>
      <c r="E46" s="18"/>
      <c r="F46" s="8" t="str">
        <f>IF(ISBLANK(E46)=FALSE,DATEDIF(E46,'Intern Wettkampfdaten'!$B$3,"Y"),"")</f>
        <v/>
      </c>
      <c r="G46" s="23"/>
      <c r="H46" s="55"/>
      <c r="I46" s="69"/>
      <c r="J46" s="55"/>
      <c r="K46" s="55"/>
      <c r="L46" s="55"/>
      <c r="M46" s="55"/>
      <c r="N46" s="23"/>
      <c r="O46" s="23"/>
      <c r="P46" s="55"/>
      <c r="Q46" s="81" t="str">
        <f>IF(AND(NOT(B46=""),NOT(S46="ja")),IF(U46&gt;'Intern Wettkampfdaten'!$E$14,'Intern Wettkampfdaten'!$E$14,U46),"")</f>
        <v/>
      </c>
      <c r="R46" s="93"/>
      <c r="S46" s="94"/>
      <c r="T46" s="86" t="str">
        <f t="shared" si="0"/>
        <v/>
      </c>
      <c r="U46" s="87">
        <f>IF((V46*'Intern Wettkampfdaten'!$E$12)+(W46*'Intern Wettkampfdaten'!$E$16)=0,'Intern Wettkampfdaten'!$E$12,V46*'Intern Wettkampfdaten'!$E$12+W46*'Intern Wettkampfdaten'!$E$16)</f>
        <v>20</v>
      </c>
      <c r="V46" s="43">
        <f t="shared" si="1"/>
        <v>0</v>
      </c>
      <c r="W46" s="43">
        <f t="shared" si="2"/>
        <v>0</v>
      </c>
    </row>
    <row r="47" spans="1:23" s="3" customFormat="1" ht="18" customHeight="1" x14ac:dyDescent="0.2">
      <c r="A47" s="12" t="str">
        <f>IF(ISBLANK(B47)=FALSE,COUNT(A$8:A46)+1,"")</f>
        <v/>
      </c>
      <c r="B47" s="20"/>
      <c r="C47" s="20"/>
      <c r="D47" s="17"/>
      <c r="E47" s="18"/>
      <c r="F47" s="8" t="str">
        <f>IF(ISBLANK(E47)=FALSE,DATEDIF(E47,'Intern Wettkampfdaten'!$B$3,"Y"),"")</f>
        <v/>
      </c>
      <c r="G47" s="23"/>
      <c r="H47" s="55"/>
      <c r="I47" s="69"/>
      <c r="J47" s="55"/>
      <c r="K47" s="55"/>
      <c r="L47" s="55"/>
      <c r="M47" s="55"/>
      <c r="N47" s="23"/>
      <c r="O47" s="23"/>
      <c r="P47" s="55"/>
      <c r="Q47" s="81" t="str">
        <f>IF(AND(NOT(B47=""),NOT(S47="ja")),IF(U47&gt;'Intern Wettkampfdaten'!$E$14,'Intern Wettkampfdaten'!$E$14,U47),"")</f>
        <v/>
      </c>
      <c r="R47" s="93"/>
      <c r="S47" s="94"/>
      <c r="T47" s="86" t="str">
        <f t="shared" si="0"/>
        <v/>
      </c>
      <c r="U47" s="87">
        <f>IF((V47*'Intern Wettkampfdaten'!$E$12)+(W47*'Intern Wettkampfdaten'!$E$16)=0,'Intern Wettkampfdaten'!$E$12,V47*'Intern Wettkampfdaten'!$E$12+W47*'Intern Wettkampfdaten'!$E$16)</f>
        <v>20</v>
      </c>
      <c r="V47" s="43">
        <f t="shared" si="1"/>
        <v>0</v>
      </c>
      <c r="W47" s="43">
        <f t="shared" si="2"/>
        <v>0</v>
      </c>
    </row>
    <row r="48" spans="1:23" s="3" customFormat="1" ht="18" customHeight="1" x14ac:dyDescent="0.2">
      <c r="A48" s="12" t="str">
        <f>IF(ISBLANK(B48)=FALSE,COUNT(A$8:A47)+1,"")</f>
        <v/>
      </c>
      <c r="B48" s="20"/>
      <c r="C48" s="20"/>
      <c r="D48" s="17"/>
      <c r="E48" s="18"/>
      <c r="F48" s="8" t="str">
        <f>IF(ISBLANK(E48)=FALSE,DATEDIF(E48,'Intern Wettkampfdaten'!$B$3,"Y"),"")</f>
        <v/>
      </c>
      <c r="G48" s="23"/>
      <c r="H48" s="55"/>
      <c r="I48" s="69"/>
      <c r="J48" s="55"/>
      <c r="K48" s="55"/>
      <c r="L48" s="55"/>
      <c r="M48" s="55"/>
      <c r="N48" s="23"/>
      <c r="O48" s="23"/>
      <c r="P48" s="55"/>
      <c r="Q48" s="81" t="str">
        <f>IF(AND(NOT(B48=""),NOT(S48="ja")),IF(U48&gt;'Intern Wettkampfdaten'!$E$14,'Intern Wettkampfdaten'!$E$14,U48),"")</f>
        <v/>
      </c>
      <c r="R48" s="93"/>
      <c r="S48" s="94"/>
      <c r="T48" s="86" t="str">
        <f t="shared" si="0"/>
        <v/>
      </c>
      <c r="U48" s="87">
        <f>IF((V48*'Intern Wettkampfdaten'!$E$12)+(W48*'Intern Wettkampfdaten'!$E$16)=0,'Intern Wettkampfdaten'!$E$12,V48*'Intern Wettkampfdaten'!$E$12+W48*'Intern Wettkampfdaten'!$E$16)</f>
        <v>20</v>
      </c>
      <c r="V48" s="43">
        <f t="shared" si="1"/>
        <v>0</v>
      </c>
      <c r="W48" s="43">
        <f t="shared" si="2"/>
        <v>0</v>
      </c>
    </row>
    <row r="49" spans="1:23" s="3" customFormat="1" ht="18" customHeight="1" x14ac:dyDescent="0.2">
      <c r="A49" s="12" t="str">
        <f>IF(ISBLANK(B49)=FALSE,COUNT(A$8:A48)+1,"")</f>
        <v/>
      </c>
      <c r="B49" s="20"/>
      <c r="C49" s="20"/>
      <c r="D49" s="17"/>
      <c r="E49" s="18"/>
      <c r="F49" s="8" t="str">
        <f>IF(ISBLANK(E49)=FALSE,DATEDIF(E49,'Intern Wettkampfdaten'!$B$3,"Y"),"")</f>
        <v/>
      </c>
      <c r="G49" s="23"/>
      <c r="H49" s="55"/>
      <c r="I49" s="69"/>
      <c r="J49" s="55"/>
      <c r="K49" s="55"/>
      <c r="L49" s="55"/>
      <c r="M49" s="55"/>
      <c r="N49" s="23"/>
      <c r="O49" s="23"/>
      <c r="P49" s="55"/>
      <c r="Q49" s="81" t="str">
        <f>IF(AND(NOT(B49=""),NOT(S49="ja")),IF(U49&gt;'Intern Wettkampfdaten'!$E$14,'Intern Wettkampfdaten'!$E$14,U49),"")</f>
        <v/>
      </c>
      <c r="R49" s="93"/>
      <c r="S49" s="94"/>
      <c r="T49" s="86" t="str">
        <f t="shared" si="0"/>
        <v/>
      </c>
      <c r="U49" s="87">
        <f>IF((V49*'Intern Wettkampfdaten'!$E$12)+(W49*'Intern Wettkampfdaten'!$E$16)=0,'Intern Wettkampfdaten'!$E$12,V49*'Intern Wettkampfdaten'!$E$12+W49*'Intern Wettkampfdaten'!$E$16)</f>
        <v>20</v>
      </c>
      <c r="V49" s="43">
        <f t="shared" si="1"/>
        <v>0</v>
      </c>
      <c r="W49" s="43">
        <f t="shared" si="2"/>
        <v>0</v>
      </c>
    </row>
    <row r="50" spans="1:23" s="3" customFormat="1" ht="18" customHeight="1" x14ac:dyDescent="0.2">
      <c r="A50" s="12" t="str">
        <f>IF(ISBLANK(B50)=FALSE,COUNT(A$8:A49)+1,"")</f>
        <v/>
      </c>
      <c r="B50" s="20"/>
      <c r="C50" s="20"/>
      <c r="D50" s="17"/>
      <c r="E50" s="18"/>
      <c r="F50" s="8" t="str">
        <f>IF(ISBLANK(E50)=FALSE,DATEDIF(E50,'Intern Wettkampfdaten'!$B$3,"Y"),"")</f>
        <v/>
      </c>
      <c r="G50" s="23"/>
      <c r="H50" s="55"/>
      <c r="I50" s="69"/>
      <c r="J50" s="55"/>
      <c r="K50" s="55"/>
      <c r="L50" s="55"/>
      <c r="M50" s="55"/>
      <c r="N50" s="23"/>
      <c r="O50" s="23"/>
      <c r="P50" s="55"/>
      <c r="Q50" s="81" t="str">
        <f>IF(AND(NOT(B50=""),NOT(S50="ja")),IF(U50&gt;'Intern Wettkampfdaten'!$E$14,'Intern Wettkampfdaten'!$E$14,U50),"")</f>
        <v/>
      </c>
      <c r="R50" s="93"/>
      <c r="S50" s="94"/>
      <c r="T50" s="86" t="str">
        <f t="shared" si="0"/>
        <v/>
      </c>
      <c r="U50" s="87">
        <f>IF((V50*'Intern Wettkampfdaten'!$E$12)+(W50*'Intern Wettkampfdaten'!$E$16)=0,'Intern Wettkampfdaten'!$E$12,V50*'Intern Wettkampfdaten'!$E$12+W50*'Intern Wettkampfdaten'!$E$16)</f>
        <v>20</v>
      </c>
      <c r="V50" s="43">
        <f t="shared" si="1"/>
        <v>0</v>
      </c>
      <c r="W50" s="43">
        <f t="shared" si="2"/>
        <v>0</v>
      </c>
    </row>
    <row r="51" spans="1:23" s="3" customFormat="1" ht="18" customHeight="1" x14ac:dyDescent="0.2">
      <c r="A51" s="12" t="str">
        <f>IF(ISBLANK(B51)=FALSE,COUNT(A$8:A50)+1,"")</f>
        <v/>
      </c>
      <c r="B51" s="20"/>
      <c r="C51" s="20"/>
      <c r="D51" s="17"/>
      <c r="E51" s="18"/>
      <c r="F51" s="8" t="str">
        <f>IF(ISBLANK(E51)=FALSE,DATEDIF(E51,'Intern Wettkampfdaten'!$B$3,"Y"),"")</f>
        <v/>
      </c>
      <c r="G51" s="23"/>
      <c r="H51" s="55"/>
      <c r="I51" s="69"/>
      <c r="J51" s="55"/>
      <c r="K51" s="55"/>
      <c r="L51" s="55"/>
      <c r="M51" s="55"/>
      <c r="N51" s="23"/>
      <c r="O51" s="23"/>
      <c r="P51" s="55"/>
      <c r="Q51" s="81" t="str">
        <f>IF(AND(NOT(B51=""),NOT(S51="ja")),IF(U51&gt;'Intern Wettkampfdaten'!$E$14,'Intern Wettkampfdaten'!$E$14,U51),"")</f>
        <v/>
      </c>
      <c r="R51" s="93"/>
      <c r="S51" s="94"/>
      <c r="T51" s="86" t="str">
        <f t="shared" si="0"/>
        <v/>
      </c>
      <c r="U51" s="87">
        <f>IF((V51*'Intern Wettkampfdaten'!$E$12)+(W51*'Intern Wettkampfdaten'!$E$16)=0,'Intern Wettkampfdaten'!$E$12,V51*'Intern Wettkampfdaten'!$E$12+W51*'Intern Wettkampfdaten'!$E$16)</f>
        <v>20</v>
      </c>
      <c r="V51" s="43">
        <f t="shared" si="1"/>
        <v>0</v>
      </c>
      <c r="W51" s="43">
        <f t="shared" si="2"/>
        <v>0</v>
      </c>
    </row>
    <row r="52" spans="1:23" s="3" customFormat="1" ht="18" customHeight="1" x14ac:dyDescent="0.2">
      <c r="A52" s="12" t="str">
        <f>IF(ISBLANK(B52)=FALSE,COUNT(A$8:A51)+1,"")</f>
        <v/>
      </c>
      <c r="B52" s="20"/>
      <c r="C52" s="21"/>
      <c r="D52" s="17"/>
      <c r="E52" s="18"/>
      <c r="F52" s="8" t="str">
        <f>IF(ISBLANK(E52)=FALSE,DATEDIF(E52,'Intern Wettkampfdaten'!$B$3,"Y"),"")</f>
        <v/>
      </c>
      <c r="G52" s="23"/>
      <c r="H52" s="55"/>
      <c r="I52" s="69"/>
      <c r="J52" s="55"/>
      <c r="K52" s="55"/>
      <c r="L52" s="55"/>
      <c r="M52" s="55"/>
      <c r="N52" s="23"/>
      <c r="O52" s="23"/>
      <c r="P52" s="55"/>
      <c r="Q52" s="81" t="str">
        <f>IF(AND(NOT(B52=""),NOT(S52="ja")),IF(U52&gt;'Intern Wettkampfdaten'!$E$14,'Intern Wettkampfdaten'!$E$14,U52),"")</f>
        <v/>
      </c>
      <c r="R52" s="93"/>
      <c r="S52" s="94"/>
      <c r="T52" s="86" t="str">
        <f t="shared" si="0"/>
        <v/>
      </c>
      <c r="U52" s="87">
        <f>IF((V52*'Intern Wettkampfdaten'!$E$12)+(W52*'Intern Wettkampfdaten'!$E$16)=0,'Intern Wettkampfdaten'!$E$12,V52*'Intern Wettkampfdaten'!$E$12+W52*'Intern Wettkampfdaten'!$E$16)</f>
        <v>20</v>
      </c>
      <c r="V52" s="43">
        <f t="shared" si="1"/>
        <v>0</v>
      </c>
      <c r="W52" s="43">
        <f t="shared" si="2"/>
        <v>0</v>
      </c>
    </row>
    <row r="53" spans="1:23" s="3" customFormat="1" ht="18" customHeight="1" x14ac:dyDescent="0.2">
      <c r="A53" s="12" t="str">
        <f>IF(ISBLANK(B53)=FALSE,COUNT(A$8:A52)+1,"")</f>
        <v/>
      </c>
      <c r="B53" s="20"/>
      <c r="C53" s="20"/>
      <c r="D53" s="17"/>
      <c r="E53" s="18"/>
      <c r="F53" s="8" t="str">
        <f>IF(ISBLANK(E53)=FALSE,DATEDIF(E53,'Intern Wettkampfdaten'!$B$3,"Y"),"")</f>
        <v/>
      </c>
      <c r="G53" s="23"/>
      <c r="H53" s="55"/>
      <c r="I53" s="69"/>
      <c r="J53" s="55"/>
      <c r="K53" s="55"/>
      <c r="L53" s="55"/>
      <c r="M53" s="55"/>
      <c r="N53" s="23"/>
      <c r="O53" s="23"/>
      <c r="P53" s="55"/>
      <c r="Q53" s="81" t="str">
        <f>IF(AND(NOT(B53=""),NOT(S53="ja")),IF(U53&gt;'Intern Wettkampfdaten'!$E$14,'Intern Wettkampfdaten'!$E$14,U53),"")</f>
        <v/>
      </c>
      <c r="R53" s="93"/>
      <c r="S53" s="94"/>
      <c r="T53" s="86" t="str">
        <f t="shared" si="0"/>
        <v/>
      </c>
      <c r="U53" s="87">
        <f>IF((V53*'Intern Wettkampfdaten'!$E$12)+(W53*'Intern Wettkampfdaten'!$E$16)=0,'Intern Wettkampfdaten'!$E$12,V53*'Intern Wettkampfdaten'!$E$12+W53*'Intern Wettkampfdaten'!$E$16)</f>
        <v>20</v>
      </c>
      <c r="V53" s="43">
        <f t="shared" si="1"/>
        <v>0</v>
      </c>
      <c r="W53" s="43">
        <f t="shared" si="2"/>
        <v>0</v>
      </c>
    </row>
    <row r="54" spans="1:23" s="3" customFormat="1" ht="18" customHeight="1" x14ac:dyDescent="0.2">
      <c r="A54" s="12" t="str">
        <f>IF(ISBLANK(B54)=FALSE,COUNT(A$8:A53)+1,"")</f>
        <v/>
      </c>
      <c r="B54" s="22"/>
      <c r="C54" s="20"/>
      <c r="D54" s="17"/>
      <c r="E54" s="18"/>
      <c r="F54" s="8" t="str">
        <f>IF(ISBLANK(E54)=FALSE,DATEDIF(E54,'Intern Wettkampfdaten'!$B$3,"Y"),"")</f>
        <v/>
      </c>
      <c r="G54" s="23"/>
      <c r="H54" s="55"/>
      <c r="I54" s="69"/>
      <c r="J54" s="55"/>
      <c r="K54" s="55"/>
      <c r="L54" s="55"/>
      <c r="M54" s="55"/>
      <c r="N54" s="23"/>
      <c r="O54" s="23"/>
      <c r="P54" s="55"/>
      <c r="Q54" s="81" t="str">
        <f>IF(AND(NOT(B54=""),NOT(S54="ja")),IF(U54&gt;'Intern Wettkampfdaten'!$E$14,'Intern Wettkampfdaten'!$E$14,U54),"")</f>
        <v/>
      </c>
      <c r="R54" s="93"/>
      <c r="S54" s="94"/>
      <c r="T54" s="86" t="str">
        <f t="shared" si="0"/>
        <v/>
      </c>
      <c r="U54" s="87">
        <f>IF((V54*'Intern Wettkampfdaten'!$E$12)+(W54*'Intern Wettkampfdaten'!$E$16)=0,'Intern Wettkampfdaten'!$E$12,V54*'Intern Wettkampfdaten'!$E$12+W54*'Intern Wettkampfdaten'!$E$16)</f>
        <v>20</v>
      </c>
      <c r="V54" s="43">
        <f t="shared" si="1"/>
        <v>0</v>
      </c>
      <c r="W54" s="43">
        <f t="shared" si="2"/>
        <v>0</v>
      </c>
    </row>
    <row r="55" spans="1:23" s="3" customFormat="1" ht="18" customHeight="1" x14ac:dyDescent="0.2">
      <c r="A55" s="12" t="str">
        <f>IF(ISBLANK(B55)=FALSE,COUNT(A$8:A54)+1,"")</f>
        <v/>
      </c>
      <c r="B55" s="16"/>
      <c r="C55" s="16"/>
      <c r="D55" s="17"/>
      <c r="E55" s="18"/>
      <c r="F55" s="8" t="str">
        <f>IF(ISBLANK(E55)=FALSE,DATEDIF(E55,'Intern Wettkampfdaten'!$B$3,"Y"),"")</f>
        <v/>
      </c>
      <c r="G55" s="23"/>
      <c r="H55" s="55"/>
      <c r="I55" s="69"/>
      <c r="J55" s="55"/>
      <c r="K55" s="55"/>
      <c r="L55" s="55"/>
      <c r="M55" s="55"/>
      <c r="N55" s="23"/>
      <c r="O55" s="23"/>
      <c r="P55" s="55"/>
      <c r="Q55" s="81" t="str">
        <f>IF(AND(NOT(B55=""),NOT(S55="ja")),IF(U55&gt;'Intern Wettkampfdaten'!$E$14,'Intern Wettkampfdaten'!$E$14,U55),"")</f>
        <v/>
      </c>
      <c r="R55" s="93"/>
      <c r="S55" s="94"/>
      <c r="T55" s="86" t="str">
        <f t="shared" si="0"/>
        <v/>
      </c>
      <c r="U55" s="87">
        <f>IF((V55*'Intern Wettkampfdaten'!$E$12)+(W55*'Intern Wettkampfdaten'!$E$16)=0,'Intern Wettkampfdaten'!$E$12,V55*'Intern Wettkampfdaten'!$E$12+W55*'Intern Wettkampfdaten'!$E$16)</f>
        <v>20</v>
      </c>
      <c r="V55" s="43">
        <f t="shared" si="1"/>
        <v>0</v>
      </c>
      <c r="W55" s="43">
        <f t="shared" si="2"/>
        <v>0</v>
      </c>
    </row>
    <row r="56" spans="1:23" s="3" customFormat="1" ht="18" customHeight="1" x14ac:dyDescent="0.2">
      <c r="A56" s="12" t="str">
        <f>IF(ISBLANK(B56)=FALSE,COUNT(A$8:A55)+1,"")</f>
        <v/>
      </c>
      <c r="B56" s="16"/>
      <c r="C56" s="16"/>
      <c r="D56" s="17"/>
      <c r="E56" s="18"/>
      <c r="F56" s="8" t="str">
        <f>IF(ISBLANK(E56)=FALSE,DATEDIF(E56,'Intern Wettkampfdaten'!$B$3,"Y"),"")</f>
        <v/>
      </c>
      <c r="G56" s="23"/>
      <c r="H56" s="55"/>
      <c r="I56" s="69"/>
      <c r="J56" s="55"/>
      <c r="K56" s="55"/>
      <c r="L56" s="55"/>
      <c r="M56" s="55"/>
      <c r="N56" s="23"/>
      <c r="O56" s="23"/>
      <c r="P56" s="55"/>
      <c r="Q56" s="81" t="str">
        <f>IF(AND(NOT(B56=""),NOT(S56="ja")),IF(U56&gt;'Intern Wettkampfdaten'!$E$14,'Intern Wettkampfdaten'!$E$14,U56),"")</f>
        <v/>
      </c>
      <c r="R56" s="93"/>
      <c r="S56" s="94"/>
      <c r="T56" s="86" t="str">
        <f t="shared" si="0"/>
        <v/>
      </c>
      <c r="U56" s="87">
        <f>IF((V56*'Intern Wettkampfdaten'!$E$12)+(W56*'Intern Wettkampfdaten'!$E$16)=0,'Intern Wettkampfdaten'!$E$12,V56*'Intern Wettkampfdaten'!$E$12+W56*'Intern Wettkampfdaten'!$E$16)</f>
        <v>20</v>
      </c>
      <c r="V56" s="43">
        <f t="shared" si="1"/>
        <v>0</v>
      </c>
      <c r="W56" s="43">
        <f t="shared" si="2"/>
        <v>0</v>
      </c>
    </row>
    <row r="57" spans="1:23" s="3" customFormat="1" ht="18" customHeight="1" x14ac:dyDescent="0.2">
      <c r="A57" s="12" t="str">
        <f>IF(ISBLANK(B57)=FALSE,COUNT(A$8:A56)+1,"")</f>
        <v/>
      </c>
      <c r="B57" s="13"/>
      <c r="C57" s="13"/>
      <c r="D57" s="14"/>
      <c r="E57" s="15"/>
      <c r="F57" s="8" t="str">
        <f>IF(ISBLANK(E57)=FALSE,DATEDIF(E57,'Intern Wettkampfdaten'!$B$3,"Y"),"")</f>
        <v/>
      </c>
      <c r="G57" s="23"/>
      <c r="H57" s="55"/>
      <c r="I57" s="69"/>
      <c r="J57" s="55"/>
      <c r="K57" s="55"/>
      <c r="L57" s="55"/>
      <c r="M57" s="55"/>
      <c r="N57" s="23"/>
      <c r="O57" s="23"/>
      <c r="P57" s="55"/>
      <c r="Q57" s="81" t="str">
        <f>IF(AND(NOT(B57=""),NOT(S57="ja")),IF(U57&gt;'Intern Wettkampfdaten'!$E$14,'Intern Wettkampfdaten'!$E$14,U57),"")</f>
        <v/>
      </c>
      <c r="R57" s="93"/>
      <c r="S57" s="94"/>
      <c r="T57" s="86" t="str">
        <f t="shared" si="0"/>
        <v/>
      </c>
      <c r="U57" s="87">
        <f>IF((V57*'Intern Wettkampfdaten'!$E$12)+(W57*'Intern Wettkampfdaten'!$E$16)=0,'Intern Wettkampfdaten'!$E$12,V57*'Intern Wettkampfdaten'!$E$12+W57*'Intern Wettkampfdaten'!$E$16)</f>
        <v>20</v>
      </c>
      <c r="V57" s="43">
        <f t="shared" si="1"/>
        <v>0</v>
      </c>
      <c r="W57" s="43">
        <f t="shared" si="2"/>
        <v>0</v>
      </c>
    </row>
    <row r="59" spans="1:23" hidden="1" x14ac:dyDescent="0.2">
      <c r="G59" s="2">
        <f>COUNTA(G8:G57)</f>
        <v>0</v>
      </c>
      <c r="I59" s="2">
        <f>SUM(IF(FREQUENCY(I8:I57,I8:I57)&gt;0,1))</f>
        <v>0</v>
      </c>
      <c r="K59" s="97">
        <f t="array" ref="K59">SUM(IF(FREQUENCY(IF(LEN(K8:K57)&gt;0,MATCH(K8:K57,K8:K57,0),""),IF(LEN(K8:K57)&gt;0,MATCH(K8:K57,K8:K57,0),""))&gt;0,1))</f>
        <v>0</v>
      </c>
      <c r="N59" s="97">
        <f t="array" ref="N59">SUM(IF(FREQUENCY(IF(LEN(N8:N57)&gt;0,MATCH(N8:N57,N8:N57,0),""),IF(LEN(N8:N57)&gt;0,MATCH(N8:N57,N8:N57,0),""))&gt;0,1))</f>
        <v>0</v>
      </c>
      <c r="T59" s="88">
        <f>COUNTIF(T8:T57,"ERROR")</f>
        <v>0</v>
      </c>
      <c r="V59" s="2">
        <f>SUM(G59,I59,K59,N59)</f>
        <v>0</v>
      </c>
    </row>
    <row r="61" spans="1:23" x14ac:dyDescent="0.2">
      <c r="K61" s="96"/>
    </row>
  </sheetData>
  <sheetProtection algorithmName="SHA-512" hashValue="99OFjryXZEEw6Aay15WhKPexy6v87TL1qVhBcqfUdF+zdBz/DKUrvwrqoF3kqq6avN8h77LL17FvYzKjwjuvJA==" saltValue="lKk3VcGDH6ntBg++4WqjlA==" spinCount="100000" sheet="1" objects="1" scenarios="1"/>
  <mergeCells count="17">
    <mergeCell ref="A1:S1"/>
    <mergeCell ref="S5:S6"/>
    <mergeCell ref="A3:S3"/>
    <mergeCell ref="K5:M5"/>
    <mergeCell ref="N5:P5"/>
    <mergeCell ref="Q5:Q6"/>
    <mergeCell ref="F5:F6"/>
    <mergeCell ref="E5:E6"/>
    <mergeCell ref="D5:D6"/>
    <mergeCell ref="C5:C6"/>
    <mergeCell ref="B5:B6"/>
    <mergeCell ref="A5:A6"/>
    <mergeCell ref="G5:H5"/>
    <mergeCell ref="I5:J5"/>
    <mergeCell ref="V5:V6"/>
    <mergeCell ref="W5:W6"/>
    <mergeCell ref="A2:S2"/>
  </mergeCells>
  <phoneticPr fontId="1" type="noConversion"/>
  <conditionalFormatting sqref="A8:E57 G8:S57">
    <cfRule type="expression" dxfId="39" priority="4">
      <formula>$T8="OKAY"</formula>
    </cfRule>
  </conditionalFormatting>
  <conditionalFormatting sqref="G8:P57">
    <cfRule type="expression" dxfId="38" priority="95">
      <formula>COUNTA($G8:$P8)&gt;0</formula>
    </cfRule>
  </conditionalFormatting>
  <conditionalFormatting sqref="B8:E57 G8:P57">
    <cfRule type="expression" dxfId="37" priority="97">
      <formula>($A7="")</formula>
    </cfRule>
  </conditionalFormatting>
  <conditionalFormatting sqref="G8:G57">
    <cfRule type="expression" dxfId="36" priority="7">
      <formula>AND(NOT(ISBLANK($H8)),ISBLANK($G8))</formula>
    </cfRule>
  </conditionalFormatting>
  <conditionalFormatting sqref="B8:E57">
    <cfRule type="expression" dxfId="35" priority="6">
      <formula>AND(COUNTA($B8:$E8,$G8:$P8,$R8:$S8)&gt;0,ISBLANK(B8))</formula>
    </cfRule>
  </conditionalFormatting>
  <conditionalFormatting sqref="I8:I57">
    <cfRule type="expression" dxfId="34" priority="8">
      <formula>AND(NOT(ISBLANK($J8)),ISBLANK($I8))</formula>
    </cfRule>
  </conditionalFormatting>
  <conditionalFormatting sqref="K8:K57">
    <cfRule type="expression" dxfId="33" priority="37">
      <formula>AND(NOT(ISBLANK($M8)),ISBLANK($K8))</formula>
    </cfRule>
  </conditionalFormatting>
  <conditionalFormatting sqref="N8:N57">
    <cfRule type="expression" dxfId="32" priority="92">
      <formula>AND(NOT(ISBLANK($P8)),ISBLANK($N8))</formula>
    </cfRule>
  </conditionalFormatting>
  <conditionalFormatting sqref="G8:G57 I8:I57 K8:K57 N8:N57">
    <cfRule type="expression" dxfId="31" priority="5">
      <formula>AND(COUNTA($B8:$E8,$R8:$S8)&gt;0,COUNTA($G8,$I8,$K8,$N8)=0)</formula>
    </cfRule>
  </conditionalFormatting>
  <conditionalFormatting sqref="B8:E57 G8:P57 R8:S57">
    <cfRule type="expression" dxfId="30" priority="96">
      <formula>ISBLANK(B8)=FALSE</formula>
    </cfRule>
  </conditionalFormatting>
  <conditionalFormatting sqref="R8:S57">
    <cfRule type="expression" dxfId="29" priority="2">
      <formula>COUNTA($R8:$S8)=1</formula>
    </cfRule>
    <cfRule type="expression" dxfId="28" priority="3">
      <formula>($A7="")</formula>
    </cfRule>
  </conditionalFormatting>
  <conditionalFormatting sqref="Q8:Q57">
    <cfRule type="expression" dxfId="27" priority="1">
      <formula>MOD($Q8,1)=0</formula>
    </cfRule>
  </conditionalFormatting>
  <dataValidations count="6">
    <dataValidation type="list" allowBlank="1" showErrorMessage="1" errorTitle="Eingabefehler" error="Das Geschlecht muss mit   m   oder  w   angegeben werden!" sqref="D7:D57">
      <formula1>"w,m"</formula1>
    </dataValidation>
    <dataValidation type="list" allowBlank="1" showInputMessage="1" showErrorMessage="1" sqref="K8:K57">
      <formula1>"KG1,KG2,KG3,KG4,KG5,KG6,KG7,KG8,KG9"</formula1>
    </dataValidation>
    <dataValidation type="list" allowBlank="1" showInputMessage="1" showErrorMessage="1" sqref="N8:N57">
      <formula1>"GG1,GG2,GG3,GG4,GG5,GG6,GG7,GG8,GG9"</formula1>
    </dataValidation>
    <dataValidation type="whole" allowBlank="1" showInputMessage="1" showErrorMessage="1" sqref="I8:I57">
      <formula1>1</formula1>
      <formula2>99</formula2>
    </dataValidation>
    <dataValidation type="list" allowBlank="1" showInputMessage="1" showErrorMessage="1" sqref="G8:G57 L8:L57 O8:O57">
      <formula1>"ja,"</formula1>
    </dataValidation>
    <dataValidation type="list" allowBlank="1" showInputMessage="1" showErrorMessage="1" sqref="S8:S57">
      <formula1>"ja,nein"</formula1>
    </dataValidation>
  </dataValidations>
  <pageMargins left="0.74803149606299213" right="0.74803149606299213" top="0.98425196850393704" bottom="0.98425196850393704" header="0.51181102362204722" footer="0.51181102362204722"/>
  <pageSetup paperSize="9" scale="34" orientation="portrait" r:id="rId1"/>
  <legacy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IF53"/>
  <sheetViews>
    <sheetView zoomScale="90" zoomScaleNormal="90" zoomScaleSheetLayoutView="100" zoomScalePageLayoutView="120" workbookViewId="0">
      <pane ySplit="8" topLeftCell="A9" activePane="bottomLeft" state="frozen"/>
      <selection pane="bottomLeft" activeCell="B10" sqref="B10"/>
    </sheetView>
  </sheetViews>
  <sheetFormatPr baseColWidth="10" defaultColWidth="9.875" defaultRowHeight="12.75" x14ac:dyDescent="0.2"/>
  <cols>
    <col min="1" max="1" width="3.375" style="2" customWidth="1"/>
    <col min="2" max="3" width="20.625" style="2" customWidth="1"/>
    <col min="4" max="4" width="10.625" style="2" customWidth="1"/>
    <col min="5" max="5" width="6.625" style="2" customWidth="1"/>
    <col min="6" max="21" width="10.625" style="2" customWidth="1"/>
    <col min="22" max="22" width="20.625" style="2" customWidth="1"/>
    <col min="23" max="23" width="16.25" style="2" hidden="1" customWidth="1"/>
    <col min="24" max="24" width="9.875" style="2" hidden="1" customWidth="1"/>
    <col min="25" max="25" width="17.25" style="2" hidden="1" customWidth="1"/>
    <col min="26" max="16384" width="9.875" style="2"/>
  </cols>
  <sheetData>
    <row r="1" spans="1:240" s="40" customFormat="1" ht="30" customHeight="1" x14ac:dyDescent="0.2">
      <c r="A1" s="139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</row>
    <row r="2" spans="1:240" s="40" customFormat="1" ht="30" customHeight="1" x14ac:dyDescent="0.2">
      <c r="A2" s="148" t="str">
        <f>'Intern Wettkampfdaten'!B1</f>
        <v>15. Ostdeutsche Landesmeisterschaft im Einrad Freestyle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</row>
    <row r="3" spans="1:240" s="41" customFormat="1" ht="30" customHeight="1" x14ac:dyDescent="0.2">
      <c r="A3" s="142" t="str">
        <f>'Intern Wettkampfdaten'!B6</f>
        <v>27. - 28.06.2026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</row>
    <row r="4" spans="1:240" s="42" customFormat="1" ht="1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</row>
    <row r="5" spans="1:240" s="42" customFormat="1" ht="60" customHeight="1" x14ac:dyDescent="0.2">
      <c r="A5" s="182" t="s">
        <v>108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</row>
    <row r="6" spans="1:240" s="42" customFormat="1" ht="30" customHeight="1" x14ac:dyDescent="0.2">
      <c r="A6" s="164" t="s">
        <v>24</v>
      </c>
      <c r="B6" s="167" t="s">
        <v>10</v>
      </c>
      <c r="C6" s="167" t="s">
        <v>11</v>
      </c>
      <c r="D6" s="173" t="s">
        <v>28</v>
      </c>
      <c r="E6" s="173" t="s">
        <v>66</v>
      </c>
      <c r="F6" s="188" t="s">
        <v>107</v>
      </c>
      <c r="G6" s="180" t="s">
        <v>40</v>
      </c>
      <c r="H6" s="181"/>
      <c r="I6" s="181"/>
      <c r="J6" s="181"/>
      <c r="K6" s="181"/>
      <c r="L6" s="187"/>
      <c r="M6" s="180" t="s">
        <v>41</v>
      </c>
      <c r="N6" s="181"/>
      <c r="O6" s="181"/>
      <c r="P6" s="181"/>
      <c r="Q6" s="181"/>
      <c r="R6" s="180" t="s">
        <v>53</v>
      </c>
      <c r="S6" s="181"/>
      <c r="T6" s="181"/>
      <c r="U6" s="181"/>
      <c r="V6" s="170" t="s">
        <v>58</v>
      </c>
      <c r="X6" s="99" t="s">
        <v>73</v>
      </c>
      <c r="Y6" s="1">
        <f>'Meldung Teilnehmer'!V59</f>
        <v>0</v>
      </c>
    </row>
    <row r="7" spans="1:240" s="42" customFormat="1" ht="30" customHeight="1" x14ac:dyDescent="0.2">
      <c r="A7" s="165"/>
      <c r="B7" s="168"/>
      <c r="C7" s="168"/>
      <c r="D7" s="174"/>
      <c r="E7" s="176"/>
      <c r="F7" s="189"/>
      <c r="G7" s="76" t="s">
        <v>47</v>
      </c>
      <c r="H7" s="76" t="s">
        <v>48</v>
      </c>
      <c r="I7" s="76" t="s">
        <v>49</v>
      </c>
      <c r="J7" s="76" t="s">
        <v>50</v>
      </c>
      <c r="K7" s="76" t="s">
        <v>51</v>
      </c>
      <c r="L7" s="76" t="s">
        <v>52</v>
      </c>
      <c r="M7" s="76" t="s">
        <v>42</v>
      </c>
      <c r="N7" s="76" t="s">
        <v>44</v>
      </c>
      <c r="O7" s="76" t="s">
        <v>45</v>
      </c>
      <c r="P7" s="76" t="s">
        <v>43</v>
      </c>
      <c r="Q7" s="76" t="s">
        <v>46</v>
      </c>
      <c r="R7" s="76" t="s">
        <v>54</v>
      </c>
      <c r="S7" s="76" t="s">
        <v>55</v>
      </c>
      <c r="T7" s="76" t="s">
        <v>56</v>
      </c>
      <c r="U7" s="76" t="s">
        <v>57</v>
      </c>
      <c r="V7" s="171"/>
      <c r="X7" s="99" t="s">
        <v>74</v>
      </c>
      <c r="Y7" s="1">
        <f>ROUNDUP(Y6/2,0)*4</f>
        <v>0</v>
      </c>
    </row>
    <row r="8" spans="1:240" s="1" customFormat="1" ht="30" customHeight="1" x14ac:dyDescent="0.2">
      <c r="A8" s="166"/>
      <c r="B8" s="169"/>
      <c r="C8" s="169"/>
      <c r="D8" s="175"/>
      <c r="E8" s="177"/>
      <c r="F8" s="62" t="s">
        <v>68</v>
      </c>
      <c r="G8" s="137" t="s">
        <v>68</v>
      </c>
      <c r="H8" s="75" t="s">
        <v>68</v>
      </c>
      <c r="I8" s="75" t="s">
        <v>68</v>
      </c>
      <c r="J8" s="75" t="s">
        <v>68</v>
      </c>
      <c r="K8" s="75" t="s">
        <v>68</v>
      </c>
      <c r="L8" s="75" t="s">
        <v>68</v>
      </c>
      <c r="M8" s="75" t="s">
        <v>68</v>
      </c>
      <c r="N8" s="75" t="s">
        <v>68</v>
      </c>
      <c r="O8" s="75" t="s">
        <v>68</v>
      </c>
      <c r="P8" s="75" t="s">
        <v>68</v>
      </c>
      <c r="Q8" s="75" t="s">
        <v>68</v>
      </c>
      <c r="R8" s="75" t="s">
        <v>68</v>
      </c>
      <c r="S8" s="75" t="s">
        <v>68</v>
      </c>
      <c r="T8" s="75" t="s">
        <v>68</v>
      </c>
      <c r="U8" s="75" t="s">
        <v>68</v>
      </c>
      <c r="V8" s="172"/>
      <c r="X8" s="98" t="s">
        <v>75</v>
      </c>
      <c r="Y8" s="1">
        <f>ROUNDUP(Y6/4,0)</f>
        <v>0</v>
      </c>
    </row>
    <row r="9" spans="1:240" ht="18" customHeight="1" x14ac:dyDescent="0.2">
      <c r="A9" s="57">
        <v>0</v>
      </c>
      <c r="B9" s="58" t="s">
        <v>13</v>
      </c>
      <c r="C9" s="56" t="s">
        <v>14</v>
      </c>
      <c r="D9" s="7">
        <v>36697</v>
      </c>
      <c r="E9" s="8">
        <f>IF(ISBLANK(D9)=FALSE,DATEDIF(D9,'Intern Wettkampfdaten'!$B$3,"Y"),"")</f>
        <v>22</v>
      </c>
      <c r="F9" s="60"/>
      <c r="G9" s="60"/>
      <c r="H9" s="60" t="s">
        <v>69</v>
      </c>
      <c r="I9" s="60" t="s">
        <v>69</v>
      </c>
      <c r="J9" s="60"/>
      <c r="K9" s="60" t="s">
        <v>69</v>
      </c>
      <c r="L9" s="60" t="s">
        <v>69</v>
      </c>
      <c r="M9" s="60"/>
      <c r="N9" s="60" t="s">
        <v>69</v>
      </c>
      <c r="O9" s="60" t="s">
        <v>69</v>
      </c>
      <c r="P9" s="60"/>
      <c r="Q9" s="60" t="s">
        <v>69</v>
      </c>
      <c r="R9" s="60"/>
      <c r="S9" s="60" t="s">
        <v>69</v>
      </c>
      <c r="T9" s="60" t="s">
        <v>69</v>
      </c>
      <c r="U9" s="60" t="s">
        <v>69</v>
      </c>
      <c r="V9" s="24"/>
      <c r="W9" s="100"/>
      <c r="X9" s="100"/>
      <c r="Y9" s="100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</row>
    <row r="10" spans="1:240" ht="18" customHeight="1" x14ac:dyDescent="0.2">
      <c r="A10" s="11" t="str">
        <f>IF(Y8&gt;0,1,IF(ISBLANK(B10)=FALSE,1,""))</f>
        <v/>
      </c>
      <c r="B10" s="13"/>
      <c r="C10" s="13"/>
      <c r="D10" s="78"/>
      <c r="E10" s="8" t="str">
        <f>IF(ISBLANK(D10)=FALSE,DATEDIF(D10,'Intern Wettkampfdaten'!$B$3,"Y"),"")</f>
        <v/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70"/>
      <c r="W10" s="100" t="str">
        <f>IF(AND(A10="",COUNTA(B10:D10,F10:U10)&lt;1),"",IF(OR(COUNTA(B10:D10)&lt;3,COUNTA(F10:U10)&lt;1,E10&lt;16),"ERROR","OKAY"))</f>
        <v/>
      </c>
      <c r="X10" s="100"/>
      <c r="Y10" s="100">
        <f>COUNTA(F10:L10)*2+COUNTA(M10:U10)</f>
        <v>0</v>
      </c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</row>
    <row r="11" spans="1:240" ht="18" customHeight="1" x14ac:dyDescent="0.2">
      <c r="A11" s="12" t="str">
        <f>IF(W8&gt;1,2,IF(ISBLANK(B11)=FALSE,COUNT(A10)+1,""))</f>
        <v/>
      </c>
      <c r="B11" s="13"/>
      <c r="C11" s="13"/>
      <c r="D11" s="78"/>
      <c r="E11" s="8" t="str">
        <f>IF(ISBLANK(D11)=FALSE,DATEDIF(D11,'Intern Wettkampfdaten'!$B$3,"Y"),"")</f>
        <v/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70"/>
      <c r="W11" s="100" t="str">
        <f>IF(AND(A11="",COUNTA(B11:D11,F11:U11)&lt;1),"",IF(OR(COUNTA(B11:D11)&lt;3,COUNTA(F11:U11)&lt;1),"ERROR","OKAY"))</f>
        <v/>
      </c>
      <c r="X11" s="100"/>
      <c r="Y11" s="100">
        <f t="shared" ref="Y11:Y39" si="0">COUNTA(F11:L11)*2+COUNTA(M11:U11)</f>
        <v>0</v>
      </c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</row>
    <row r="12" spans="1:240" ht="18" customHeight="1" x14ac:dyDescent="0.2">
      <c r="A12" s="12" t="str">
        <f>IF(W8&gt;2,3,IF(ISBLANK(B12)=FALSE,COUNT(A$10:A11)+1,""))</f>
        <v/>
      </c>
      <c r="B12" s="16"/>
      <c r="C12" s="19"/>
      <c r="D12" s="78"/>
      <c r="E12" s="8" t="str">
        <f>IF(ISBLANK(D12)=FALSE,DATEDIF(D12,'Intern Wettkampfdaten'!$B$3,"Y"),"")</f>
        <v/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70"/>
      <c r="W12" s="100" t="str">
        <f>IF(AND(A12="",COUNTA(B12:D12,F12:U12)&lt;1),"",IF(OR(COUNTA(B12:D12)&lt;3,COUNTA(F12:U12)&lt;1),"ERROR","OKAY"))</f>
        <v/>
      </c>
      <c r="X12" s="100"/>
      <c r="Y12" s="100">
        <f t="shared" si="0"/>
        <v>0</v>
      </c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</row>
    <row r="13" spans="1:240" ht="18" customHeight="1" x14ac:dyDescent="0.2">
      <c r="A13" s="12" t="str">
        <f>IF(W8&gt;3,4,IF(ISBLANK(B13)=FALSE,COUNT(A$10:A12)+1,""))</f>
        <v/>
      </c>
      <c r="B13" s="16"/>
      <c r="C13" s="19"/>
      <c r="D13" s="78"/>
      <c r="E13" s="8" t="str">
        <f>IF(ISBLANK(D13)=FALSE,DATEDIF(D13,'Intern Wettkampfdaten'!$B$3,"Y"),"")</f>
        <v/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70"/>
      <c r="W13" s="100" t="str">
        <f>IF(AND(A13="",COUNTA(B13:D13,F13:U13)&lt;1),"",IF(OR(COUNTA(B13:D13)&lt;3,COUNTA(F13:U13)&lt;1),"ERROR","OKAY"))</f>
        <v/>
      </c>
      <c r="X13" s="100"/>
      <c r="Y13" s="100">
        <f t="shared" si="0"/>
        <v>0</v>
      </c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</row>
    <row r="14" spans="1:240" ht="18" customHeight="1" x14ac:dyDescent="0.2">
      <c r="A14" s="12" t="str">
        <f>IF(W8&gt;4,5,IF(ISBLANK(B14)=FALSE,COUNT(A$10:A13)+1,""))</f>
        <v/>
      </c>
      <c r="B14" s="16"/>
      <c r="C14" s="19"/>
      <c r="D14" s="78"/>
      <c r="E14" s="8" t="str">
        <f>IF(ISBLANK(D14)=FALSE,DATEDIF(D14,'Intern Wettkampfdaten'!$B$3,"Y"),"")</f>
        <v/>
      </c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70"/>
      <c r="W14" s="100" t="str">
        <f>IF(AND(A14="",COUNTA(B14:D14,F14:U14)&lt;1),"",IF(OR(COUNTA(B14:D14)&lt;3,COUNTA(F14:U14)&lt;1),"ERROR","OKAY"))</f>
        <v/>
      </c>
      <c r="X14" s="100"/>
      <c r="Y14" s="100">
        <f t="shared" si="0"/>
        <v>0</v>
      </c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  <c r="HX14" s="43"/>
      <c r="HY14" s="43"/>
      <c r="HZ14" s="43"/>
      <c r="IA14" s="43"/>
      <c r="IB14" s="43"/>
      <c r="IC14" s="43"/>
      <c r="ID14" s="43"/>
      <c r="IE14" s="43"/>
      <c r="IF14" s="43"/>
    </row>
    <row r="15" spans="1:240" ht="18" customHeight="1" x14ac:dyDescent="0.2">
      <c r="A15" s="12" t="str">
        <f>IF(ISBLANK(B15)=FALSE,COUNT(A$10:A14)+1,"")</f>
        <v/>
      </c>
      <c r="B15" s="16"/>
      <c r="C15" s="19"/>
      <c r="D15" s="78"/>
      <c r="E15" s="8" t="str">
        <f>IF(ISBLANK(D15)=FALSE,DATEDIF(D15,'Intern Wettkampfdaten'!$B$3,"Y"),"")</f>
        <v/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70"/>
      <c r="W15" s="100" t="str">
        <f>IF(AND(A15="",COUNTA(B15:D15,F15:U15)&lt;1),"",IF(OR(COUNTA(B15:D15)&lt;3,COUNTA(F15:U15)&lt;1),"ERROR","OKAY"))</f>
        <v/>
      </c>
      <c r="X15" s="100"/>
      <c r="Y15" s="100">
        <f t="shared" si="0"/>
        <v>0</v>
      </c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  <c r="HX15" s="43"/>
      <c r="HY15" s="43"/>
      <c r="HZ15" s="43"/>
      <c r="IA15" s="43"/>
      <c r="IB15" s="43"/>
      <c r="IC15" s="43"/>
      <c r="ID15" s="43"/>
      <c r="IE15" s="43"/>
      <c r="IF15" s="43"/>
    </row>
    <row r="16" spans="1:240" ht="18" customHeight="1" x14ac:dyDescent="0.2">
      <c r="A16" s="12" t="str">
        <f>IF(ISBLANK(B16)=FALSE,COUNT(A$10:A15)+1,"")</f>
        <v/>
      </c>
      <c r="B16" s="16"/>
      <c r="C16" s="19"/>
      <c r="D16" s="78"/>
      <c r="E16" s="8" t="str">
        <f>IF(ISBLANK(D16)=FALSE,DATEDIF(D16,'Intern Wettkampfdaten'!$B$3,"Y"),"")</f>
        <v/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70"/>
      <c r="W16" s="100" t="str">
        <f>IF(AND(A16="",COUNTA(B16:D16,F16:U16)&lt;1),"",IF(OR(COUNTA(B16:D16)&lt;3,COUNTA(F16:U16)&lt;1),"ERROR","OKAY"))</f>
        <v/>
      </c>
      <c r="X16" s="100"/>
      <c r="Y16" s="100">
        <f t="shared" si="0"/>
        <v>0</v>
      </c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  <c r="HX16" s="43"/>
      <c r="HY16" s="43"/>
      <c r="HZ16" s="43"/>
      <c r="IA16" s="43"/>
      <c r="IB16" s="43"/>
      <c r="IC16" s="43"/>
      <c r="ID16" s="43"/>
      <c r="IE16" s="43"/>
      <c r="IF16" s="43"/>
    </row>
    <row r="17" spans="1:240" ht="18" customHeight="1" x14ac:dyDescent="0.2">
      <c r="A17" s="12" t="str">
        <f>IF(ISBLANK(B17)=FALSE,COUNT(A$10:A16)+1,"")</f>
        <v/>
      </c>
      <c r="B17" s="16"/>
      <c r="C17" s="19"/>
      <c r="D17" s="78"/>
      <c r="E17" s="8" t="str">
        <f>IF(ISBLANK(D17)=FALSE,DATEDIF(D17,'Intern Wettkampfdaten'!$B$3,"Y"),"")</f>
        <v/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70"/>
      <c r="W17" s="100" t="str">
        <f>IF(AND(A17="",COUNTA(B17:D17,F17:U17)&lt;1),"",IF(OR(COUNTA(B17:D17)&lt;3,COUNTA(F17:U17)&lt;1),"ERROR","OKAY"))</f>
        <v/>
      </c>
      <c r="X17" s="100"/>
      <c r="Y17" s="100">
        <f t="shared" si="0"/>
        <v>0</v>
      </c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  <c r="HX17" s="43"/>
      <c r="HY17" s="43"/>
      <c r="HZ17" s="43"/>
      <c r="IA17" s="43"/>
      <c r="IB17" s="43"/>
      <c r="IC17" s="43"/>
      <c r="ID17" s="43"/>
      <c r="IE17" s="43"/>
      <c r="IF17" s="43"/>
    </row>
    <row r="18" spans="1:240" ht="18" customHeight="1" x14ac:dyDescent="0.2">
      <c r="A18" s="12" t="str">
        <f>IF(ISBLANK(B18)=FALSE,COUNT(A$10:A17)+1,"")</f>
        <v/>
      </c>
      <c r="B18" s="16"/>
      <c r="C18" s="19"/>
      <c r="D18" s="78"/>
      <c r="E18" s="8" t="str">
        <f>IF(ISBLANK(D18)=FALSE,DATEDIF(D18,'Intern Wettkampfdaten'!$B$3,"Y"),"")</f>
        <v/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70"/>
      <c r="W18" s="100" t="str">
        <f>IF(AND(A18="",COUNTA(B18:D18,F18:U18)&lt;1),"",IF(OR(COUNTA(B18:D18)&lt;3,COUNTA(F18:U18)&lt;1),"ERROR","OKAY"))</f>
        <v/>
      </c>
      <c r="X18" s="100"/>
      <c r="Y18" s="100">
        <f t="shared" si="0"/>
        <v>0</v>
      </c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  <c r="HX18" s="43"/>
      <c r="HY18" s="43"/>
      <c r="HZ18" s="43"/>
      <c r="IA18" s="43"/>
      <c r="IB18" s="43"/>
      <c r="IC18" s="43"/>
      <c r="ID18" s="43"/>
      <c r="IE18" s="43"/>
      <c r="IF18" s="43"/>
    </row>
    <row r="19" spans="1:240" ht="18" customHeight="1" x14ac:dyDescent="0.2">
      <c r="A19" s="12" t="str">
        <f>IF(ISBLANK(B19)=FALSE,COUNT(A$10:A18)+1,"")</f>
        <v/>
      </c>
      <c r="B19" s="16"/>
      <c r="C19" s="19"/>
      <c r="D19" s="78"/>
      <c r="E19" s="8" t="str">
        <f>IF(ISBLANK(D19)=FALSE,DATEDIF(D19,'Intern Wettkampfdaten'!$B$3,"Y"),"")</f>
        <v/>
      </c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70"/>
      <c r="W19" s="100" t="str">
        <f>IF(AND(A19="",COUNTA(B19:D19,F19:U19)&lt;1),"",IF(OR(COUNTA(B19:D19)&lt;3,COUNTA(F19:U19)&lt;1),"ERROR","OKAY"))</f>
        <v/>
      </c>
      <c r="X19" s="100"/>
      <c r="Y19" s="100">
        <f t="shared" si="0"/>
        <v>0</v>
      </c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</row>
    <row r="20" spans="1:240" ht="18" customHeight="1" x14ac:dyDescent="0.2">
      <c r="A20" s="12" t="str">
        <f>IF(ISBLANK(B20)=FALSE,COUNT(A$10:A19)+1,"")</f>
        <v/>
      </c>
      <c r="B20" s="16"/>
      <c r="C20" s="16"/>
      <c r="D20" s="13"/>
      <c r="E20" s="8" t="str">
        <f>IF(ISBLANK(D20)=FALSE,DATEDIF(D20,'Intern Wettkampfdaten'!$B$3,"Y"),"")</f>
        <v/>
      </c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70"/>
      <c r="W20" s="100" t="str">
        <f>IF(AND(A20="",COUNTA(B20:D20,F20:U20)&lt;1),"",IF(OR(COUNTA(B20:D20)&lt;3,COUNTA(F20:U20)&lt;1),"ERROR","OKAY"))</f>
        <v/>
      </c>
      <c r="X20" s="100"/>
      <c r="Y20" s="100">
        <f t="shared" si="0"/>
        <v>0</v>
      </c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  <c r="HG20" s="43"/>
      <c r="HH20" s="43"/>
      <c r="HI20" s="43"/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3"/>
      <c r="IF20" s="43"/>
    </row>
    <row r="21" spans="1:240" ht="18" customHeight="1" x14ac:dyDescent="0.2">
      <c r="A21" s="12" t="str">
        <f>IF(ISBLANK(B21)=FALSE,COUNT(A$10:A20)+1,"")</f>
        <v/>
      </c>
      <c r="B21" s="16"/>
      <c r="C21" s="16"/>
      <c r="D21" s="13"/>
      <c r="E21" s="8" t="str">
        <f>IF(ISBLANK(D21)=FALSE,DATEDIF(D21,'Intern Wettkampfdaten'!$B$3,"Y"),"")</f>
        <v/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70"/>
      <c r="W21" s="100" t="str">
        <f>IF(AND(A21="",COUNTA(B21:D21,F21:U21)&lt;1),"",IF(OR(COUNTA(B21:D21)&lt;3,COUNTA(F21:U21)&lt;1),"ERROR","OKAY"))</f>
        <v/>
      </c>
      <c r="X21" s="100"/>
      <c r="Y21" s="100">
        <f t="shared" si="0"/>
        <v>0</v>
      </c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  <c r="HG21" s="43"/>
      <c r="HH21" s="43"/>
      <c r="HI21" s="43"/>
      <c r="HJ21" s="43"/>
      <c r="HK21" s="43"/>
      <c r="HL21" s="43"/>
      <c r="HM21" s="43"/>
      <c r="HN21" s="43"/>
      <c r="HO21" s="43"/>
      <c r="HP21" s="43"/>
      <c r="HQ21" s="43"/>
      <c r="HR21" s="43"/>
      <c r="HS21" s="43"/>
      <c r="HT21" s="43"/>
      <c r="HU21" s="43"/>
      <c r="HV21" s="43"/>
      <c r="HW21" s="43"/>
      <c r="HX21" s="43"/>
      <c r="HY21" s="43"/>
      <c r="HZ21" s="43"/>
      <c r="IA21" s="43"/>
      <c r="IB21" s="43"/>
      <c r="IC21" s="43"/>
      <c r="ID21" s="43"/>
      <c r="IE21" s="43"/>
      <c r="IF21" s="43"/>
    </row>
    <row r="22" spans="1:240" ht="18" customHeight="1" x14ac:dyDescent="0.2">
      <c r="A22" s="12" t="str">
        <f>IF(ISBLANK(B22)=FALSE,COUNT(A$10:A21)+1,"")</f>
        <v/>
      </c>
      <c r="B22" s="16"/>
      <c r="C22" s="16"/>
      <c r="D22" s="13"/>
      <c r="E22" s="8" t="str">
        <f>IF(ISBLANK(D22)=FALSE,DATEDIF(D22,'Intern Wettkampfdaten'!$B$3,"Y"),"")</f>
        <v/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70"/>
      <c r="W22" s="100" t="str">
        <f>IF(AND(A22="",COUNTA(B22:D22,F22:U22)&lt;1),"",IF(OR(COUNTA(B22:D22)&lt;3,COUNTA(F22:U22)&lt;1),"ERROR","OKAY"))</f>
        <v/>
      </c>
      <c r="X22" s="100"/>
      <c r="Y22" s="100">
        <f t="shared" si="0"/>
        <v>0</v>
      </c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  <c r="HG22" s="43"/>
      <c r="HH22" s="43"/>
      <c r="HI22" s="43"/>
      <c r="HJ22" s="43"/>
      <c r="HK22" s="43"/>
      <c r="HL22" s="43"/>
      <c r="HM22" s="43"/>
      <c r="HN22" s="43"/>
      <c r="HO22" s="43"/>
      <c r="HP22" s="43"/>
      <c r="HQ22" s="43"/>
      <c r="HR22" s="43"/>
      <c r="HS22" s="43"/>
      <c r="HT22" s="43"/>
      <c r="HU22" s="43"/>
      <c r="HV22" s="43"/>
      <c r="HW22" s="43"/>
      <c r="HX22" s="43"/>
      <c r="HY22" s="43"/>
      <c r="HZ22" s="43"/>
      <c r="IA22" s="43"/>
      <c r="IB22" s="43"/>
      <c r="IC22" s="43"/>
      <c r="ID22" s="43"/>
      <c r="IE22" s="43"/>
      <c r="IF22" s="43"/>
    </row>
    <row r="23" spans="1:240" ht="18" customHeight="1" x14ac:dyDescent="0.2">
      <c r="A23" s="12" t="str">
        <f>IF(ISBLANK(B23)=FALSE,COUNT(A$10:A22)+1,"")</f>
        <v/>
      </c>
      <c r="B23" s="16"/>
      <c r="C23" s="16"/>
      <c r="D23" s="13"/>
      <c r="E23" s="8" t="str">
        <f>IF(ISBLANK(D23)=FALSE,DATEDIF(D23,'Intern Wettkampfdaten'!$B$3,"Y"),"")</f>
        <v/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70"/>
      <c r="W23" s="100" t="str">
        <f>IF(AND(A23="",COUNTA(B23:D23,F23:U23)&lt;1),"",IF(OR(COUNTA(B23:D23)&lt;3,COUNTA(F23:U23)&lt;1),"ERROR","OKAY"))</f>
        <v/>
      </c>
      <c r="X23" s="100"/>
      <c r="Y23" s="100">
        <f t="shared" si="0"/>
        <v>0</v>
      </c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  <c r="HG23" s="43"/>
      <c r="HH23" s="43"/>
      <c r="HI23" s="43"/>
      <c r="HJ23" s="43"/>
      <c r="HK23" s="43"/>
      <c r="HL23" s="43"/>
      <c r="HM23" s="43"/>
      <c r="HN23" s="43"/>
      <c r="HO23" s="43"/>
      <c r="HP23" s="43"/>
      <c r="HQ23" s="43"/>
      <c r="HR23" s="43"/>
      <c r="HS23" s="43"/>
      <c r="HT23" s="43"/>
      <c r="HU23" s="43"/>
      <c r="HV23" s="43"/>
      <c r="HW23" s="43"/>
      <c r="HX23" s="43"/>
      <c r="HY23" s="43"/>
      <c r="HZ23" s="43"/>
      <c r="IA23" s="43"/>
      <c r="IB23" s="43"/>
      <c r="IC23" s="43"/>
      <c r="ID23" s="43"/>
      <c r="IE23" s="43"/>
      <c r="IF23" s="43"/>
    </row>
    <row r="24" spans="1:240" ht="18" customHeight="1" x14ac:dyDescent="0.2">
      <c r="A24" s="12" t="str">
        <f>IF(ISBLANK(B24)=FALSE,COUNT(A$10:A23)+1,"")</f>
        <v/>
      </c>
      <c r="B24" s="16"/>
      <c r="C24" s="16"/>
      <c r="D24" s="13"/>
      <c r="E24" s="8" t="str">
        <f>IF(ISBLANK(D24)=FALSE,DATEDIF(D24,'Intern Wettkampfdaten'!$B$3,"Y"),"")</f>
        <v/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70"/>
      <c r="W24" s="100" t="str">
        <f>IF(AND(A24="",COUNTA(B24:D24,F24:U24)&lt;1),"",IF(OR(COUNTA(B24:D24)&lt;3,COUNTA(F24:U24)&lt;1),"ERROR","OKAY"))</f>
        <v/>
      </c>
      <c r="X24" s="100"/>
      <c r="Y24" s="100">
        <f t="shared" si="0"/>
        <v>0</v>
      </c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  <c r="HG24" s="43"/>
      <c r="HH24" s="43"/>
      <c r="HI24" s="43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43"/>
      <c r="HU24" s="43"/>
      <c r="HV24" s="43"/>
      <c r="HW24" s="43"/>
      <c r="HX24" s="43"/>
      <c r="HY24" s="43"/>
      <c r="HZ24" s="43"/>
      <c r="IA24" s="43"/>
      <c r="IB24" s="43"/>
      <c r="IC24" s="43"/>
      <c r="ID24" s="43"/>
      <c r="IE24" s="43"/>
      <c r="IF24" s="43"/>
    </row>
    <row r="25" spans="1:240" ht="18" customHeight="1" x14ac:dyDescent="0.2">
      <c r="A25" s="12" t="str">
        <f>IF(ISBLANK(B25)=FALSE,COUNT(A$10:A24)+1,"")</f>
        <v/>
      </c>
      <c r="B25" s="16"/>
      <c r="C25" s="16"/>
      <c r="D25" s="13"/>
      <c r="E25" s="8" t="str">
        <f>IF(ISBLANK(D25)=FALSE,DATEDIF(D25,'Intern Wettkampfdaten'!$B$3,"Y"),"")</f>
        <v/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70"/>
      <c r="W25" s="100" t="str">
        <f>IF(AND(A25="",COUNTA(B25:D25,F25:U25)&lt;1),"",IF(OR(COUNTA(B25:D25)&lt;3,COUNTA(F25:U25)&lt;1),"ERROR","OKAY"))</f>
        <v/>
      </c>
      <c r="X25" s="100"/>
      <c r="Y25" s="100">
        <f t="shared" si="0"/>
        <v>0</v>
      </c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  <c r="HG25" s="43"/>
      <c r="HH25" s="43"/>
      <c r="HI25" s="43"/>
      <c r="HJ25" s="43"/>
      <c r="HK25" s="43"/>
      <c r="HL25" s="43"/>
      <c r="HM25" s="43"/>
      <c r="HN25" s="43"/>
      <c r="HO25" s="43"/>
      <c r="HP25" s="43"/>
      <c r="HQ25" s="43"/>
      <c r="HR25" s="43"/>
      <c r="HS25" s="43"/>
      <c r="HT25" s="43"/>
      <c r="HU25" s="43"/>
      <c r="HV25" s="43"/>
      <c r="HW25" s="43"/>
      <c r="HX25" s="43"/>
      <c r="HY25" s="43"/>
      <c r="HZ25" s="43"/>
      <c r="IA25" s="43"/>
      <c r="IB25" s="43"/>
      <c r="IC25" s="43"/>
      <c r="ID25" s="43"/>
      <c r="IE25" s="43"/>
      <c r="IF25" s="43"/>
    </row>
    <row r="26" spans="1:240" ht="18" customHeight="1" x14ac:dyDescent="0.2">
      <c r="A26" s="12" t="str">
        <f>IF(ISBLANK(B26)=FALSE,COUNT(A$10:A25)+1,"")</f>
        <v/>
      </c>
      <c r="B26" s="16"/>
      <c r="C26" s="16"/>
      <c r="D26" s="13"/>
      <c r="E26" s="8" t="str">
        <f>IF(ISBLANK(D26)=FALSE,DATEDIF(D26,'Intern Wettkampfdaten'!$B$3,"Y"),"")</f>
        <v/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70"/>
      <c r="W26" s="100" t="str">
        <f>IF(AND(A26="",COUNTA(B26:D26,F26:U26)&lt;1),"",IF(OR(COUNTA(B26:D26)&lt;3,COUNTA(F26:U26)&lt;1),"ERROR","OKAY"))</f>
        <v/>
      </c>
      <c r="X26" s="100"/>
      <c r="Y26" s="100">
        <f t="shared" si="0"/>
        <v>0</v>
      </c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  <c r="HG26" s="43"/>
      <c r="HH26" s="43"/>
      <c r="HI26" s="43"/>
      <c r="HJ26" s="43"/>
      <c r="HK26" s="43"/>
      <c r="HL26" s="43"/>
      <c r="HM26" s="43"/>
      <c r="HN26" s="43"/>
      <c r="HO26" s="43"/>
      <c r="HP26" s="43"/>
      <c r="HQ26" s="43"/>
      <c r="HR26" s="43"/>
      <c r="HS26" s="43"/>
      <c r="HT26" s="43"/>
      <c r="HU26" s="43"/>
      <c r="HV26" s="43"/>
      <c r="HW26" s="43"/>
      <c r="HX26" s="43"/>
      <c r="HY26" s="43"/>
      <c r="HZ26" s="43"/>
      <c r="IA26" s="43"/>
      <c r="IB26" s="43"/>
      <c r="IC26" s="43"/>
      <c r="ID26" s="43"/>
      <c r="IE26" s="43"/>
      <c r="IF26" s="43"/>
    </row>
    <row r="27" spans="1:240" ht="18" customHeight="1" x14ac:dyDescent="0.2">
      <c r="A27" s="12" t="str">
        <f>IF(ISBLANK(B27)=FALSE,COUNT(A$10:A26)+1,"")</f>
        <v/>
      </c>
      <c r="B27" s="16"/>
      <c r="C27" s="16"/>
      <c r="D27" s="13"/>
      <c r="E27" s="8" t="str">
        <f>IF(ISBLANK(D27)=FALSE,DATEDIF(D27,'Intern Wettkampfdaten'!$B$3,"Y"),"")</f>
        <v/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70"/>
      <c r="W27" s="100" t="str">
        <f>IF(AND(A27="",COUNTA(B27:D27,F27:U27)&lt;1),"",IF(OR(COUNTA(B27:D27)&lt;3,COUNTA(F27:U27)&lt;1),"ERROR","OKAY"))</f>
        <v/>
      </c>
      <c r="X27" s="100"/>
      <c r="Y27" s="100">
        <f t="shared" si="0"/>
        <v>0</v>
      </c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  <c r="HG27" s="43"/>
      <c r="HH27" s="43"/>
      <c r="HI27" s="43"/>
      <c r="HJ27" s="43"/>
      <c r="HK27" s="43"/>
      <c r="HL27" s="43"/>
      <c r="HM27" s="43"/>
      <c r="HN27" s="43"/>
      <c r="HO27" s="43"/>
      <c r="HP27" s="43"/>
      <c r="HQ27" s="43"/>
      <c r="HR27" s="43"/>
      <c r="HS27" s="43"/>
      <c r="HT27" s="43"/>
      <c r="HU27" s="43"/>
      <c r="HV27" s="43"/>
      <c r="HW27" s="43"/>
      <c r="HX27" s="43"/>
      <c r="HY27" s="43"/>
      <c r="HZ27" s="43"/>
      <c r="IA27" s="43"/>
      <c r="IB27" s="43"/>
      <c r="IC27" s="43"/>
      <c r="ID27" s="43"/>
      <c r="IE27" s="43"/>
      <c r="IF27" s="43"/>
    </row>
    <row r="28" spans="1:240" ht="18" customHeight="1" x14ac:dyDescent="0.2">
      <c r="A28" s="12" t="str">
        <f>IF(ISBLANK(B28)=FALSE,COUNT(A$10:A27)+1,"")</f>
        <v/>
      </c>
      <c r="B28" s="16"/>
      <c r="C28" s="16"/>
      <c r="D28" s="13"/>
      <c r="E28" s="8" t="str">
        <f>IF(ISBLANK(D28)=FALSE,DATEDIF(D28,'Intern Wettkampfdaten'!$B$3,"Y"),"")</f>
        <v/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70"/>
      <c r="W28" s="100" t="str">
        <f>IF(AND(A28="",COUNTA(B28:D28,F28:U28)&lt;1),"",IF(OR(COUNTA(B28:D28)&lt;3,COUNTA(F28:U28)&lt;1),"ERROR","OKAY"))</f>
        <v/>
      </c>
      <c r="X28" s="100"/>
      <c r="Y28" s="100">
        <f t="shared" si="0"/>
        <v>0</v>
      </c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</row>
    <row r="29" spans="1:240" ht="18" customHeight="1" x14ac:dyDescent="0.2">
      <c r="A29" s="12" t="str">
        <f>IF(ISBLANK(B29)=FALSE,COUNT(A$10:A28)+1,"")</f>
        <v/>
      </c>
      <c r="B29" s="16"/>
      <c r="C29" s="19"/>
      <c r="D29" s="78"/>
      <c r="E29" s="8" t="str">
        <f>IF(ISBLANK(D29)=FALSE,DATEDIF(D29,'Intern Wettkampfdaten'!$B$3,"Y"),"")</f>
        <v/>
      </c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70"/>
      <c r="W29" s="100" t="str">
        <f>IF(AND(A29="",COUNTA(B29:D29,F29:U29)&lt;1),"",IF(OR(COUNTA(B29:D29)&lt;3,COUNTA(F29:U29)&lt;1),"ERROR","OKAY"))</f>
        <v/>
      </c>
      <c r="X29" s="100"/>
      <c r="Y29" s="100">
        <f t="shared" si="0"/>
        <v>0</v>
      </c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</row>
    <row r="30" spans="1:240" ht="18" customHeight="1" x14ac:dyDescent="0.2">
      <c r="A30" s="12" t="str">
        <f>IF(ISBLANK(B30)=FALSE,COUNT(A$10:A29)+1,"")</f>
        <v/>
      </c>
      <c r="B30" s="16"/>
      <c r="C30" s="16"/>
      <c r="D30" s="13"/>
      <c r="E30" s="8" t="str">
        <f>IF(ISBLANK(D30)=FALSE,DATEDIF(D30,'Intern Wettkampfdaten'!$B$3,"Y"),"")</f>
        <v/>
      </c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70"/>
      <c r="W30" s="100" t="str">
        <f>IF(AND(A30="",COUNTA(B30:D30,F30:U30)&lt;1),"",IF(OR(COUNTA(B30:D30)&lt;3,COUNTA(F30:U30)&lt;1),"ERROR","OKAY"))</f>
        <v/>
      </c>
      <c r="X30" s="100"/>
      <c r="Y30" s="100">
        <f t="shared" si="0"/>
        <v>0</v>
      </c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</row>
    <row r="31" spans="1:240" ht="18" customHeight="1" x14ac:dyDescent="0.2">
      <c r="A31" s="12" t="str">
        <f>IF(ISBLANK(B31)=FALSE,COUNT(A$10:A30)+1,"")</f>
        <v/>
      </c>
      <c r="B31" s="16"/>
      <c r="C31" s="16"/>
      <c r="D31" s="13"/>
      <c r="E31" s="8" t="str">
        <f>IF(ISBLANK(D31)=FALSE,DATEDIF(D31,'Intern Wettkampfdaten'!$B$3,"Y"),"")</f>
        <v/>
      </c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70"/>
      <c r="W31" s="100" t="str">
        <f>IF(AND(A31="",COUNTA(B31:D31,F31:U31)&lt;1),"",IF(OR(COUNTA(B31:D31)&lt;3,COUNTA(F31:U31)&lt;1),"ERROR","OKAY"))</f>
        <v/>
      </c>
      <c r="X31" s="100"/>
      <c r="Y31" s="100">
        <f t="shared" si="0"/>
        <v>0</v>
      </c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</row>
    <row r="32" spans="1:240" ht="18" customHeight="1" x14ac:dyDescent="0.2">
      <c r="A32" s="12" t="str">
        <f>IF(ISBLANK(B32)=FALSE,COUNT(A$10:A31)+1,"")</f>
        <v/>
      </c>
      <c r="B32" s="16"/>
      <c r="C32" s="16"/>
      <c r="D32" s="13"/>
      <c r="E32" s="8" t="str">
        <f>IF(ISBLANK(D32)=FALSE,DATEDIF(D32,'Intern Wettkampfdaten'!$B$3,"Y"),"")</f>
        <v/>
      </c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70"/>
      <c r="W32" s="100" t="str">
        <f>IF(AND(A32="",COUNTA(B32:D32,F32:U32)&lt;1),"",IF(OR(COUNTA(B32:D32)&lt;3,COUNTA(F32:U32)&lt;1),"ERROR","OKAY"))</f>
        <v/>
      </c>
      <c r="X32" s="100"/>
      <c r="Y32" s="100">
        <f t="shared" si="0"/>
        <v>0</v>
      </c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</row>
    <row r="33" spans="1:240" ht="18" customHeight="1" x14ac:dyDescent="0.2">
      <c r="A33" s="12" t="str">
        <f>IF(ISBLANK(B33)=FALSE,COUNT(A$10:A32)+1,"")</f>
        <v/>
      </c>
      <c r="B33" s="16"/>
      <c r="C33" s="16"/>
      <c r="D33" s="13"/>
      <c r="E33" s="8" t="str">
        <f>IF(ISBLANK(D33)=FALSE,DATEDIF(D33,'Intern Wettkampfdaten'!$B$3,"Y"),"")</f>
        <v/>
      </c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70"/>
      <c r="W33" s="100" t="str">
        <f>IF(AND(A33="",COUNTA(B33:D33,F33:U33)&lt;1),"",IF(OR(COUNTA(B33:D33)&lt;3,COUNTA(F33:U33)&lt;1),"ERROR","OKAY"))</f>
        <v/>
      </c>
      <c r="X33" s="100"/>
      <c r="Y33" s="100">
        <f t="shared" si="0"/>
        <v>0</v>
      </c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</row>
    <row r="34" spans="1:240" ht="18" customHeight="1" x14ac:dyDescent="0.2">
      <c r="A34" s="12" t="str">
        <f>IF(ISBLANK(B34)=FALSE,COUNT(A$10:A33)+1,"")</f>
        <v/>
      </c>
      <c r="B34" s="16"/>
      <c r="C34" s="16"/>
      <c r="D34" s="13"/>
      <c r="E34" s="8" t="str">
        <f>IF(ISBLANK(D34)=FALSE,DATEDIF(D34,'Intern Wettkampfdaten'!$B$3,"Y"),"")</f>
        <v/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70"/>
      <c r="W34" s="100" t="str">
        <f>IF(AND(A34="",COUNTA(B34:D34,F34:U34)&lt;1),"",IF(OR(COUNTA(B34:D34)&lt;3,COUNTA(F34:U34)&lt;1),"ERROR","OKAY"))</f>
        <v/>
      </c>
      <c r="X34" s="100"/>
      <c r="Y34" s="100">
        <f t="shared" si="0"/>
        <v>0</v>
      </c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</row>
    <row r="35" spans="1:240" ht="18" customHeight="1" x14ac:dyDescent="0.2">
      <c r="A35" s="12" t="str">
        <f>IF(ISBLANK(B35)=FALSE,COUNT(A$10:A34)+1,"")</f>
        <v/>
      </c>
      <c r="B35" s="16"/>
      <c r="C35" s="16"/>
      <c r="D35" s="13"/>
      <c r="E35" s="8" t="str">
        <f>IF(ISBLANK(D35)=FALSE,DATEDIF(D35,'Intern Wettkampfdaten'!$B$3,"Y"),"")</f>
        <v/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70"/>
      <c r="W35" s="100" t="str">
        <f>IF(AND(A35="",COUNTA(B35:D35,F35:U35)&lt;1),"",IF(OR(COUNTA(B35:D35)&lt;3,COUNTA(F35:U35)&lt;1),"ERROR","OKAY"))</f>
        <v/>
      </c>
      <c r="X35" s="100"/>
      <c r="Y35" s="100">
        <f t="shared" si="0"/>
        <v>0</v>
      </c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  <c r="HG35" s="43"/>
      <c r="HH35" s="43"/>
      <c r="HI35" s="43"/>
      <c r="HJ35" s="43"/>
      <c r="HK35" s="43"/>
      <c r="HL35" s="43"/>
      <c r="HM35" s="43"/>
      <c r="HN35" s="43"/>
      <c r="HO35" s="43"/>
      <c r="HP35" s="43"/>
      <c r="HQ35" s="43"/>
      <c r="HR35" s="43"/>
      <c r="HS35" s="43"/>
      <c r="HT35" s="43"/>
      <c r="HU35" s="43"/>
      <c r="HV35" s="43"/>
      <c r="HW35" s="43"/>
      <c r="HX35" s="43"/>
      <c r="HY35" s="43"/>
      <c r="HZ35" s="43"/>
      <c r="IA35" s="43"/>
      <c r="IB35" s="43"/>
      <c r="IC35" s="43"/>
      <c r="ID35" s="43"/>
      <c r="IE35" s="43"/>
      <c r="IF35" s="43"/>
    </row>
    <row r="36" spans="1:240" ht="18" customHeight="1" x14ac:dyDescent="0.2">
      <c r="A36" s="12" t="str">
        <f>IF(ISBLANK(B36)=FALSE,COUNT(A$10:A35)+1,"")</f>
        <v/>
      </c>
      <c r="B36" s="16"/>
      <c r="C36" s="16"/>
      <c r="D36" s="13"/>
      <c r="E36" s="8" t="str">
        <f>IF(ISBLANK(D36)=FALSE,DATEDIF(D36,'Intern Wettkampfdaten'!$B$3,"Y"),"")</f>
        <v/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70"/>
      <c r="W36" s="100" t="str">
        <f>IF(AND(A36="",COUNTA(B36:D36,F36:U36)&lt;1),"",IF(OR(COUNTA(B36:D36)&lt;3,COUNTA(F36:U36)&lt;1),"ERROR","OKAY"))</f>
        <v/>
      </c>
      <c r="X36" s="100"/>
      <c r="Y36" s="100">
        <f t="shared" si="0"/>
        <v>0</v>
      </c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  <c r="HG36" s="43"/>
      <c r="HH36" s="43"/>
      <c r="HI36" s="43"/>
      <c r="HJ36" s="43"/>
      <c r="HK36" s="43"/>
      <c r="HL36" s="43"/>
      <c r="HM36" s="43"/>
      <c r="HN36" s="43"/>
      <c r="HO36" s="43"/>
      <c r="HP36" s="43"/>
      <c r="HQ36" s="43"/>
      <c r="HR36" s="43"/>
      <c r="HS36" s="43"/>
      <c r="HT36" s="43"/>
      <c r="HU36" s="43"/>
      <c r="HV36" s="43"/>
      <c r="HW36" s="43"/>
      <c r="HX36" s="43"/>
      <c r="HY36" s="43"/>
      <c r="HZ36" s="43"/>
      <c r="IA36" s="43"/>
      <c r="IB36" s="43"/>
      <c r="IC36" s="43"/>
      <c r="ID36" s="43"/>
      <c r="IE36" s="43"/>
      <c r="IF36" s="43"/>
    </row>
    <row r="37" spans="1:240" ht="18" customHeight="1" x14ac:dyDescent="0.2">
      <c r="A37" s="12" t="str">
        <f>IF(ISBLANK(B37)=FALSE,COUNT(A$10:A36)+1,"")</f>
        <v/>
      </c>
      <c r="B37" s="16"/>
      <c r="C37" s="16"/>
      <c r="D37" s="13"/>
      <c r="E37" s="8" t="str">
        <f>IF(ISBLANK(D37)=FALSE,DATEDIF(D37,'Intern Wettkampfdaten'!$B$3,"Y"),"")</f>
        <v/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70"/>
      <c r="W37" s="100" t="str">
        <f>IF(AND(A37="",COUNTA(B37:D37,F37:U37)&lt;1),"",IF(OR(COUNTA(B37:D37)&lt;3,COUNTA(F37:U37)&lt;1),"ERROR","OKAY"))</f>
        <v/>
      </c>
      <c r="X37" s="100"/>
      <c r="Y37" s="100">
        <f t="shared" si="0"/>
        <v>0</v>
      </c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  <c r="HG37" s="43"/>
      <c r="HH37" s="43"/>
      <c r="HI37" s="43"/>
      <c r="HJ37" s="43"/>
      <c r="HK37" s="43"/>
      <c r="HL37" s="43"/>
      <c r="HM37" s="43"/>
      <c r="HN37" s="43"/>
      <c r="HO37" s="43"/>
      <c r="HP37" s="43"/>
      <c r="HQ37" s="43"/>
      <c r="HR37" s="43"/>
      <c r="HS37" s="43"/>
      <c r="HT37" s="43"/>
      <c r="HU37" s="43"/>
      <c r="HV37" s="43"/>
      <c r="HW37" s="43"/>
      <c r="HX37" s="43"/>
      <c r="HY37" s="43"/>
      <c r="HZ37" s="43"/>
      <c r="IA37" s="43"/>
      <c r="IB37" s="43"/>
      <c r="IC37" s="43"/>
      <c r="ID37" s="43"/>
      <c r="IE37" s="43"/>
      <c r="IF37" s="43"/>
    </row>
    <row r="38" spans="1:240" ht="18" customHeight="1" x14ac:dyDescent="0.2">
      <c r="A38" s="12" t="str">
        <f>IF(ISBLANK(B38)=FALSE,COUNT(A$10:A37)+1,"")</f>
        <v/>
      </c>
      <c r="B38" s="16"/>
      <c r="C38" s="16"/>
      <c r="D38" s="13"/>
      <c r="E38" s="8" t="str">
        <f>IF(ISBLANK(D38)=FALSE,DATEDIF(D38,'Intern Wettkampfdaten'!$B$3,"Y"),"")</f>
        <v/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70"/>
      <c r="W38" s="100" t="str">
        <f>IF(AND(A38="",COUNTA(B38:D38,F38:U38)&lt;1),"",IF(OR(COUNTA(B38:D38)&lt;3,COUNTA(F38:U38)&lt;1),"ERROR","OKAY"))</f>
        <v/>
      </c>
      <c r="X38" s="100"/>
      <c r="Y38" s="100">
        <f t="shared" si="0"/>
        <v>0</v>
      </c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  <c r="HG38" s="43"/>
      <c r="HH38" s="43"/>
      <c r="HI38" s="43"/>
      <c r="HJ38" s="43"/>
      <c r="HK38" s="43"/>
      <c r="HL38" s="43"/>
      <c r="HM38" s="43"/>
      <c r="HN38" s="43"/>
      <c r="HO38" s="43"/>
      <c r="HP38" s="43"/>
      <c r="HQ38" s="43"/>
      <c r="HR38" s="43"/>
      <c r="HS38" s="43"/>
      <c r="HT38" s="43"/>
      <c r="HU38" s="43"/>
      <c r="HV38" s="43"/>
      <c r="HW38" s="43"/>
      <c r="HX38" s="43"/>
      <c r="HY38" s="43"/>
      <c r="HZ38" s="43"/>
      <c r="IA38" s="43"/>
      <c r="IB38" s="43"/>
      <c r="IC38" s="43"/>
      <c r="ID38" s="43"/>
      <c r="IE38" s="43"/>
      <c r="IF38" s="43"/>
    </row>
    <row r="39" spans="1:240" ht="18" customHeight="1" x14ac:dyDescent="0.2">
      <c r="A39" s="12" t="str">
        <f>IF(ISBLANK(B39)=FALSE,COUNT(A$10:A38)+1,"")</f>
        <v/>
      </c>
      <c r="B39" s="16"/>
      <c r="C39" s="19"/>
      <c r="D39" s="78"/>
      <c r="E39" s="8" t="str">
        <f>IF(ISBLANK(D39)=FALSE,DATEDIF(D39,'Intern Wettkampfdaten'!$B$3,"Y"),"")</f>
        <v/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70"/>
      <c r="W39" s="100" t="str">
        <f>IF(AND(A39="",COUNTA(B39:D39,F39:U39)&lt;1),"",IF(OR(COUNTA(B39:D39)&lt;3,COUNTA(F39:U39)&lt;1),"ERROR","OKAY"))</f>
        <v/>
      </c>
      <c r="X39" s="100"/>
      <c r="Y39" s="100">
        <f t="shared" si="0"/>
        <v>0</v>
      </c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</row>
    <row r="40" spans="1:240" s="42" customFormat="1" ht="60" customHeight="1" x14ac:dyDescent="0.2">
      <c r="A40" s="178" t="s">
        <v>67</v>
      </c>
      <c r="B40" s="179"/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00" t="str">
        <f>IF(Y40&lt;Y7,"ERROR","OKAY")</f>
        <v>OKAY</v>
      </c>
      <c r="X40" s="103">
        <f>IF(W40="ERROR",(Y7-Y40)*7,0)</f>
        <v>0</v>
      </c>
      <c r="Y40" s="102">
        <f>SUM(Y10:Y39)</f>
        <v>0</v>
      </c>
    </row>
    <row r="41" spans="1:240" ht="18" customHeight="1" x14ac:dyDescent="0.2">
      <c r="A41" s="12" t="str">
        <f>IF(ISBLANK(B41)=FALSE,COUNT(A$10:A29)+1,"")</f>
        <v/>
      </c>
      <c r="B41" s="16"/>
      <c r="C41" s="16"/>
      <c r="D41" s="78"/>
      <c r="E41" s="8" t="str">
        <f>IF(ISBLANK(D41)=FALSE,DATEDIF(D41,'Intern Wettkampfdaten'!$B$3,"Y"),"")</f>
        <v/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70"/>
      <c r="W41" s="100" t="str">
        <f>IF(AND(A41="",COUNTA(B41:D41,F41:U41)&lt;1),"",IF(OR(COUNTA(B41:D41)&lt;3,COUNTA(F41:U41)&lt;1),"ERROR","OKAY"))</f>
        <v/>
      </c>
      <c r="X41" s="100"/>
      <c r="Y41" s="100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  <c r="HG41" s="43"/>
      <c r="HH41" s="43"/>
      <c r="HI41" s="43"/>
      <c r="HJ41" s="43"/>
      <c r="HK41" s="43"/>
      <c r="HL41" s="43"/>
      <c r="HM41" s="43"/>
      <c r="HN41" s="43"/>
      <c r="HO41" s="43"/>
      <c r="HP41" s="43"/>
      <c r="HQ41" s="43"/>
      <c r="HR41" s="43"/>
      <c r="HS41" s="43"/>
      <c r="HT41" s="43"/>
      <c r="HU41" s="43"/>
      <c r="HV41" s="43"/>
      <c r="HW41" s="43"/>
      <c r="HX41" s="43"/>
      <c r="HY41" s="43"/>
      <c r="HZ41" s="43"/>
      <c r="IA41" s="43"/>
      <c r="IB41" s="43"/>
      <c r="IC41" s="43"/>
      <c r="ID41" s="43"/>
      <c r="IE41" s="43"/>
      <c r="IF41" s="43"/>
    </row>
    <row r="42" spans="1:240" ht="18" customHeight="1" x14ac:dyDescent="0.2">
      <c r="A42" s="12" t="str">
        <f>IF(ISBLANK(B42)=FALSE,COUNT(A$10:A41)+1,"")</f>
        <v/>
      </c>
      <c r="B42" s="16"/>
      <c r="C42" s="16"/>
      <c r="D42" s="13"/>
      <c r="E42" s="8" t="str">
        <f>IF(ISBLANK(D42)=FALSE,DATEDIF(D42,'Intern Wettkampfdaten'!$B$3,"Y"),"")</f>
        <v/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70"/>
      <c r="W42" s="100" t="str">
        <f>IF(AND(A42="",COUNTA(B42:D42,F42:U42)&lt;1),"",IF(OR(COUNTA(B42:D42)&lt;3,COUNTA(F42:U42)&lt;1),"ERROR","OKAY"))</f>
        <v/>
      </c>
      <c r="X42" s="100"/>
      <c r="Y42" s="100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  <c r="HG42" s="43"/>
      <c r="HH42" s="43"/>
      <c r="HI42" s="43"/>
      <c r="HJ42" s="43"/>
      <c r="HK42" s="43"/>
      <c r="HL42" s="43"/>
      <c r="HM42" s="43"/>
      <c r="HN42" s="43"/>
      <c r="HO42" s="43"/>
      <c r="HP42" s="43"/>
      <c r="HQ42" s="43"/>
      <c r="HR42" s="43"/>
      <c r="HS42" s="43"/>
      <c r="HT42" s="43"/>
      <c r="HU42" s="43"/>
      <c r="HV42" s="43"/>
      <c r="HW42" s="43"/>
      <c r="HX42" s="43"/>
      <c r="HY42" s="43"/>
      <c r="HZ42" s="43"/>
      <c r="IA42" s="43"/>
      <c r="IB42" s="43"/>
      <c r="IC42" s="43"/>
      <c r="ID42" s="43"/>
      <c r="IE42" s="43"/>
      <c r="IF42" s="43"/>
    </row>
    <row r="43" spans="1:240" ht="18" customHeight="1" x14ac:dyDescent="0.2">
      <c r="A43" s="12" t="str">
        <f>IF(ISBLANK(B43)=FALSE,COUNT(A$10:A42)+1,"")</f>
        <v/>
      </c>
      <c r="B43" s="16"/>
      <c r="C43" s="16"/>
      <c r="D43" s="13"/>
      <c r="E43" s="8" t="str">
        <f>IF(ISBLANK(D43)=FALSE,DATEDIF(D43,'Intern Wettkampfdaten'!$B$3,"Y"),"")</f>
        <v/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70"/>
      <c r="W43" s="100" t="str">
        <f>IF(AND(A43="",COUNTA(B43:D43,F43:U43)&lt;1),"",IF(OR(COUNTA(B43:D43)&lt;3,COUNTA(F43:U43)&lt;1),"ERROR","OKAY"))</f>
        <v/>
      </c>
      <c r="X43" s="100"/>
      <c r="Y43" s="100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</row>
    <row r="44" spans="1:240" ht="18" customHeight="1" x14ac:dyDescent="0.2">
      <c r="A44" s="12" t="str">
        <f>IF(ISBLANK(B44)=FALSE,COUNT(A$10:A43)+1,"")</f>
        <v/>
      </c>
      <c r="B44" s="16"/>
      <c r="C44" s="16"/>
      <c r="D44" s="13"/>
      <c r="E44" s="8" t="str">
        <f>IF(ISBLANK(D44)=FALSE,DATEDIF(D44,'Intern Wettkampfdaten'!$B$3,"Y"),"")</f>
        <v/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70"/>
      <c r="W44" s="100" t="str">
        <f>IF(AND(A44="",COUNTA(B44:D44,F44:U44)&lt;1),"",IF(OR(COUNTA(B44:D44)&lt;3,COUNTA(F44:U44)&lt;1),"ERROR","OKAY"))</f>
        <v/>
      </c>
      <c r="X44" s="100"/>
      <c r="Y44" s="100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  <c r="HG44" s="43"/>
      <c r="HH44" s="43"/>
      <c r="HI44" s="43"/>
      <c r="HJ44" s="43"/>
      <c r="HK44" s="43"/>
      <c r="HL44" s="43"/>
      <c r="HM44" s="43"/>
      <c r="HN44" s="43"/>
      <c r="HO44" s="43"/>
      <c r="HP44" s="43"/>
      <c r="HQ44" s="43"/>
      <c r="HR44" s="43"/>
      <c r="HS44" s="43"/>
      <c r="HT44" s="43"/>
      <c r="HU44" s="43"/>
      <c r="HV44" s="43"/>
      <c r="HW44" s="43"/>
      <c r="HX44" s="43"/>
      <c r="HY44" s="43"/>
      <c r="HZ44" s="43"/>
      <c r="IA44" s="43"/>
      <c r="IB44" s="43"/>
      <c r="IC44" s="43"/>
      <c r="ID44" s="43"/>
      <c r="IE44" s="43"/>
      <c r="IF44" s="43"/>
    </row>
    <row r="45" spans="1:240" ht="18" customHeight="1" x14ac:dyDescent="0.2">
      <c r="A45" s="12" t="str">
        <f>IF(ISBLANK(B45)=FALSE,COUNT(A$10:A44)+1,"")</f>
        <v/>
      </c>
      <c r="B45" s="16"/>
      <c r="C45" s="16"/>
      <c r="D45" s="13"/>
      <c r="E45" s="8" t="str">
        <f>IF(ISBLANK(D45)=FALSE,DATEDIF(D45,'Intern Wettkampfdaten'!$B$3,"Y"),"")</f>
        <v/>
      </c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70"/>
      <c r="W45" s="100" t="str">
        <f>IF(AND(A45="",COUNTA(B45:D45,F45:U45)&lt;1),"",IF(OR(COUNTA(B45:D45)&lt;3,COUNTA(F45:U45)&lt;1),"ERROR","OKAY"))</f>
        <v/>
      </c>
      <c r="X45" s="100"/>
      <c r="Y45" s="100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</row>
    <row r="46" spans="1:240" ht="18" customHeight="1" x14ac:dyDescent="0.2">
      <c r="A46" s="12" t="str">
        <f>IF(ISBLANK(B46)=FALSE,COUNT(A$10:A45)+1,"")</f>
        <v/>
      </c>
      <c r="B46" s="16"/>
      <c r="C46" s="16"/>
      <c r="D46" s="13"/>
      <c r="E46" s="8" t="str">
        <f>IF(ISBLANK(D46)=FALSE,DATEDIF(D46,'Intern Wettkampfdaten'!$B$3,"Y"),"")</f>
        <v/>
      </c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70"/>
      <c r="W46" s="100" t="str">
        <f>IF(AND(A46="",COUNTA(B46:D46,F46:U46)&lt;1),"",IF(OR(COUNTA(B46:D46)&lt;3,COUNTA(F46:U46)&lt;1),"ERROR","OKAY"))</f>
        <v/>
      </c>
      <c r="X46" s="100"/>
      <c r="Y46" s="100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</row>
    <row r="47" spans="1:240" ht="18" customHeight="1" x14ac:dyDescent="0.2">
      <c r="A47" s="12" t="str">
        <f>IF(ISBLANK(B47)=FALSE,COUNT(A$10:A46)+1,"")</f>
        <v/>
      </c>
      <c r="B47" s="16"/>
      <c r="C47" s="16"/>
      <c r="D47" s="13"/>
      <c r="E47" s="8" t="str">
        <f>IF(ISBLANK(D47)=FALSE,DATEDIF(D47,'Intern Wettkampfdaten'!$B$3,"Y"),"")</f>
        <v/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70"/>
      <c r="W47" s="100" t="str">
        <f>IF(AND(A47="",COUNTA(B47:D47,F47:U47)&lt;1),"",IF(OR(COUNTA(B47:D47)&lt;3,COUNTA(F47:U47)&lt;1),"ERROR","OKAY"))</f>
        <v/>
      </c>
      <c r="X47" s="100"/>
      <c r="Y47" s="100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  <c r="HG47" s="43"/>
      <c r="HH47" s="43"/>
      <c r="HI47" s="43"/>
      <c r="HJ47" s="43"/>
      <c r="HK47" s="43"/>
      <c r="HL47" s="43"/>
      <c r="HM47" s="43"/>
      <c r="HN47" s="43"/>
      <c r="HO47" s="43"/>
      <c r="HP47" s="43"/>
      <c r="HQ47" s="43"/>
      <c r="HR47" s="43"/>
      <c r="HS47" s="43"/>
      <c r="HT47" s="43"/>
      <c r="HU47" s="43"/>
      <c r="HV47" s="43"/>
      <c r="HW47" s="43"/>
      <c r="HX47" s="43"/>
      <c r="HY47" s="43"/>
      <c r="HZ47" s="43"/>
      <c r="IA47" s="43"/>
      <c r="IB47" s="43"/>
      <c r="IC47" s="43"/>
      <c r="ID47" s="43"/>
      <c r="IE47" s="43"/>
      <c r="IF47" s="43"/>
    </row>
    <row r="48" spans="1:240" ht="18" customHeight="1" x14ac:dyDescent="0.2">
      <c r="A48" s="12" t="str">
        <f>IF(ISBLANK(B48)=FALSE,COUNT(A$10:A47)+1,"")</f>
        <v/>
      </c>
      <c r="B48" s="16"/>
      <c r="C48" s="16"/>
      <c r="D48" s="13"/>
      <c r="E48" s="8" t="str">
        <f>IF(ISBLANK(D48)=FALSE,DATEDIF(D48,'Intern Wettkampfdaten'!$B$3,"Y"),"")</f>
        <v/>
      </c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70"/>
      <c r="W48" s="100" t="str">
        <f>IF(AND(A48="",COUNTA(B48:D48,F48:U48)&lt;1),"",IF(OR(COUNTA(B48:D48)&lt;3,COUNTA(F48:U48)&lt;1),"ERROR","OKAY"))</f>
        <v/>
      </c>
      <c r="X48" s="100"/>
      <c r="Y48" s="100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  <c r="HG48" s="43"/>
      <c r="HH48" s="43"/>
      <c r="HI48" s="43"/>
      <c r="HJ48" s="43"/>
      <c r="HK48" s="43"/>
      <c r="HL48" s="43"/>
      <c r="HM48" s="43"/>
      <c r="HN48" s="43"/>
      <c r="HO48" s="43"/>
      <c r="HP48" s="43"/>
      <c r="HQ48" s="43"/>
      <c r="HR48" s="43"/>
      <c r="HS48" s="43"/>
      <c r="HT48" s="43"/>
      <c r="HU48" s="43"/>
      <c r="HV48" s="43"/>
      <c r="HW48" s="43"/>
      <c r="HX48" s="43"/>
      <c r="HY48" s="43"/>
      <c r="HZ48" s="43"/>
      <c r="IA48" s="43"/>
      <c r="IB48" s="43"/>
      <c r="IC48" s="43"/>
      <c r="ID48" s="43"/>
      <c r="IE48" s="43"/>
      <c r="IF48" s="43"/>
    </row>
    <row r="49" spans="1:240" ht="18" customHeight="1" x14ac:dyDescent="0.2">
      <c r="A49" s="12" t="str">
        <f>IF(ISBLANK(B49)=FALSE,COUNT(A$10:A48)+1,"")</f>
        <v/>
      </c>
      <c r="B49" s="16"/>
      <c r="C49" s="16"/>
      <c r="D49" s="13"/>
      <c r="E49" s="8" t="str">
        <f>IF(ISBLANK(D49)=FALSE,DATEDIF(D49,'Intern Wettkampfdaten'!$B$3,"Y"),"")</f>
        <v/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70"/>
      <c r="W49" s="100" t="str">
        <f>IF(AND(A49="",COUNTA(B49:D49,F49:U49)&lt;1),"",IF(OR(COUNTA(B49:D49)&lt;3,COUNTA(F49:U49)&lt;1),"ERROR","OKAY"))</f>
        <v/>
      </c>
      <c r="X49" s="100"/>
      <c r="Y49" s="100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  <c r="HG49" s="43"/>
      <c r="HH49" s="43"/>
      <c r="HI49" s="43"/>
      <c r="HJ49" s="43"/>
      <c r="HK49" s="43"/>
      <c r="HL49" s="43"/>
      <c r="HM49" s="43"/>
      <c r="HN49" s="43"/>
      <c r="HO49" s="43"/>
      <c r="HP49" s="43"/>
      <c r="HQ49" s="43"/>
      <c r="HR49" s="43"/>
      <c r="HS49" s="43"/>
      <c r="HT49" s="43"/>
      <c r="HU49" s="43"/>
      <c r="HV49" s="43"/>
      <c r="HW49" s="43"/>
      <c r="HX49" s="43"/>
      <c r="HY49" s="43"/>
      <c r="HZ49" s="43"/>
      <c r="IA49" s="43"/>
      <c r="IB49" s="43"/>
      <c r="IC49" s="43"/>
      <c r="ID49" s="43"/>
      <c r="IE49" s="43"/>
      <c r="IF49" s="43"/>
    </row>
    <row r="50" spans="1:240" x14ac:dyDescent="0.2">
      <c r="W50" s="101"/>
      <c r="X50" s="101"/>
      <c r="Y50" s="101"/>
    </row>
    <row r="51" spans="1:240" x14ac:dyDescent="0.2">
      <c r="W51" s="101">
        <f>COUNTIF(W10:W40,"ERROR")</f>
        <v>0</v>
      </c>
      <c r="X51" s="101"/>
      <c r="Y51" s="101"/>
    </row>
    <row r="52" spans="1:240" x14ac:dyDescent="0.2">
      <c r="W52" s="101"/>
      <c r="X52" s="101"/>
      <c r="Y52" s="101"/>
    </row>
    <row r="53" spans="1:240" x14ac:dyDescent="0.2">
      <c r="W53" s="101"/>
      <c r="X53" s="101"/>
      <c r="Y53" s="101"/>
    </row>
  </sheetData>
  <sheetProtection algorithmName="SHA-512" hashValue="YVHrDGYG7kzg95VCbfmcbyY2oXz+UqQkXbc8ayCXBBzja35ByxxgZn59bbA4aDo62jJJUxQ4eK5k07CHldDuag==" saltValue="oM3+P4L93CGFnaclgRKa9A==" spinCount="100000" sheet="1" objects="1" scenarios="1"/>
  <dataConsolidate/>
  <mergeCells count="15">
    <mergeCell ref="A40:V40"/>
    <mergeCell ref="M6:Q6"/>
    <mergeCell ref="R6:U6"/>
    <mergeCell ref="A5:V5"/>
    <mergeCell ref="G6:L6"/>
    <mergeCell ref="F6:F7"/>
    <mergeCell ref="A1:V1"/>
    <mergeCell ref="A3:V3"/>
    <mergeCell ref="A6:A8"/>
    <mergeCell ref="B6:B8"/>
    <mergeCell ref="C6:C8"/>
    <mergeCell ref="V6:V8"/>
    <mergeCell ref="D6:D8"/>
    <mergeCell ref="E6:E8"/>
    <mergeCell ref="A2:V2"/>
  </mergeCells>
  <conditionalFormatting sqref="A10:D39 A42:V49 F10:V39 A41:D41 F41:V41">
    <cfRule type="expression" dxfId="26" priority="4">
      <formula>$W10="OKAY"</formula>
    </cfRule>
  </conditionalFormatting>
  <conditionalFormatting sqref="B10:D39 B41:D49 F41:V49 F10:V39">
    <cfRule type="expression" dxfId="25" priority="5">
      <formula>ISBLANK(B10)=FALSE</formula>
    </cfRule>
    <cfRule type="expression" dxfId="24" priority="138">
      <formula>($A9="")</formula>
    </cfRule>
  </conditionalFormatting>
  <conditionalFormatting sqref="B10:D39">
    <cfRule type="expression" dxfId="23" priority="7">
      <formula>$W10="ERROR"</formula>
    </cfRule>
  </conditionalFormatting>
  <conditionalFormatting sqref="B41:D481">
    <cfRule type="expression" dxfId="22" priority="9">
      <formula>$W41="ERROR"</formula>
    </cfRule>
  </conditionalFormatting>
  <conditionalFormatting sqref="F10:U39">
    <cfRule type="expression" dxfId="21" priority="2">
      <formula>AND(NOT(($A10="")),$W$40="ERROR")</formula>
    </cfRule>
    <cfRule type="expression" dxfId="20" priority="364">
      <formula>AND($W10="ERROR",COUNTA($F10:$U10)&lt;1)</formula>
    </cfRule>
  </conditionalFormatting>
  <conditionalFormatting sqref="E10:E39">
    <cfRule type="expression" dxfId="19" priority="366">
      <formula>AND($W10="ERROR",$E$10&lt;16)</formula>
    </cfRule>
  </conditionalFormatting>
  <conditionalFormatting sqref="F41:U49">
    <cfRule type="expression" dxfId="18" priority="367">
      <formula>AND($W39="ERROR",COUNTA($F39:$U39)&lt;1)</formula>
    </cfRule>
  </conditionalFormatting>
  <conditionalFormatting sqref="E41">
    <cfRule type="expression" dxfId="17" priority="1">
      <formula>AND($W41="ERROR",$E$10&lt;16)</formula>
    </cfRule>
  </conditionalFormatting>
  <dataValidations count="2">
    <dataValidation type="list" allowBlank="1" showInputMessage="1" showErrorMessage="1" sqref="F41:U49">
      <formula1>"A,"</formula1>
    </dataValidation>
    <dataValidation type="list" allowBlank="1" showInputMessage="1" showErrorMessage="1" sqref="F10:U39">
      <formula1>"T,P,T/P"</formula1>
    </dataValidation>
  </dataValidations>
  <pageMargins left="0.75" right="0.75" top="1" bottom="1" header="0.5" footer="0.5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pageSetUpPr fitToPage="1"/>
  </sheetPr>
  <dimension ref="A1:E29"/>
  <sheetViews>
    <sheetView showGridLines="0" zoomScale="90" zoomScaleNormal="90" zoomScalePageLayoutView="80" workbookViewId="0">
      <selection activeCell="C7" sqref="C7"/>
    </sheetView>
  </sheetViews>
  <sheetFormatPr baseColWidth="10" defaultColWidth="9.875" defaultRowHeight="12.75" x14ac:dyDescent="0.2"/>
  <cols>
    <col min="1" max="1" width="25.625" style="28" customWidth="1"/>
    <col min="2" max="2" width="20.625" style="28" customWidth="1"/>
    <col min="3" max="3" width="45.625" style="28" customWidth="1"/>
    <col min="4" max="4" width="25.625" style="28" customWidth="1"/>
    <col min="5" max="5" width="16.125" style="28" customWidth="1"/>
    <col min="6" max="16384" width="9.875" style="28"/>
  </cols>
  <sheetData>
    <row r="1" spans="1:5" ht="30" customHeight="1" x14ac:dyDescent="0.2">
      <c r="A1" s="139"/>
      <c r="B1" s="139"/>
      <c r="C1" s="139"/>
      <c r="D1" s="139"/>
    </row>
    <row r="2" spans="1:5" s="30" customFormat="1" ht="30" customHeight="1" x14ac:dyDescent="0.2">
      <c r="A2" s="148" t="str">
        <f>'Intern Wettkampfdaten'!B1</f>
        <v>15. Ostdeutsche Landesmeisterschaft im Einrad Freestyle</v>
      </c>
      <c r="B2" s="148"/>
      <c r="C2" s="148"/>
      <c r="D2" s="148"/>
      <c r="E2" s="29"/>
    </row>
    <row r="3" spans="1:5" s="30" customFormat="1" ht="30" customHeight="1" x14ac:dyDescent="0.2">
      <c r="A3" s="142" t="str">
        <f>'Intern Wettkampfdaten'!B6</f>
        <v>27. - 28.06.2026</v>
      </c>
      <c r="B3" s="142"/>
      <c r="C3" s="142"/>
      <c r="D3" s="142"/>
      <c r="E3" s="29"/>
    </row>
    <row r="4" spans="1:5" s="32" customFormat="1" ht="30" customHeight="1" x14ac:dyDescent="0.2">
      <c r="A4" s="31"/>
      <c r="B4" s="31"/>
      <c r="C4" s="31"/>
      <c r="D4" s="31"/>
    </row>
    <row r="5" spans="1:5" ht="30" customHeight="1" x14ac:dyDescent="0.2">
      <c r="B5" s="141" t="s">
        <v>20</v>
      </c>
      <c r="C5" s="141"/>
    </row>
    <row r="6" spans="1:5" ht="20.100000000000001" customHeight="1" thickBot="1" x14ac:dyDescent="0.25">
      <c r="B6" s="33"/>
      <c r="C6" s="33"/>
    </row>
    <row r="7" spans="1:5" ht="20.100000000000001" customHeight="1" thickBot="1" x14ac:dyDescent="0.25">
      <c r="B7" s="34" t="s">
        <v>1</v>
      </c>
      <c r="C7" s="44" t="str">
        <f>IF('allg. Daten'!C7="","",'allg. Daten'!C7)</f>
        <v/>
      </c>
    </row>
    <row r="8" spans="1:5" ht="20.100000000000001" customHeight="1" thickBot="1" x14ac:dyDescent="0.25">
      <c r="B8" s="34" t="s">
        <v>2</v>
      </c>
      <c r="C8" s="44" t="str">
        <f>IF('allg. Daten'!C8="","",'allg. Daten'!C8)</f>
        <v/>
      </c>
    </row>
    <row r="9" spans="1:5" ht="20.100000000000001" customHeight="1" thickBot="1" x14ac:dyDescent="0.25">
      <c r="B9" s="34" t="s">
        <v>3</v>
      </c>
      <c r="C9" s="44" t="str">
        <f>IF('allg. Daten'!C9="","",'allg. Daten'!C9)</f>
        <v/>
      </c>
    </row>
    <row r="10" spans="1:5" ht="20.100000000000001" customHeight="1" thickBot="1" x14ac:dyDescent="0.25">
      <c r="B10" s="34" t="s">
        <v>4</v>
      </c>
      <c r="C10" s="44" t="str">
        <f>IF('allg. Daten'!C10="","",'allg. Daten'!C10)</f>
        <v/>
      </c>
    </row>
    <row r="11" spans="1:5" ht="20.100000000000001" customHeight="1" thickBot="1" x14ac:dyDescent="0.25">
      <c r="B11" s="34" t="s">
        <v>19</v>
      </c>
      <c r="C11" s="44" t="str">
        <f>IF('allg. Daten'!C11="","",'allg. Daten'!C11)</f>
        <v/>
      </c>
    </row>
    <row r="12" spans="1:5" ht="20.100000000000001" customHeight="1" thickBot="1" x14ac:dyDescent="0.25">
      <c r="B12" s="34" t="s">
        <v>5</v>
      </c>
      <c r="C12" s="44" t="str">
        <f>IF('allg. Daten'!C12="","",'allg. Daten'!C12)</f>
        <v/>
      </c>
    </row>
    <row r="13" spans="1:5" ht="20.100000000000001" customHeight="1" thickBot="1" x14ac:dyDescent="0.25">
      <c r="B13" s="33"/>
      <c r="C13" s="33"/>
    </row>
    <row r="14" spans="1:5" ht="20.100000000000001" customHeight="1" thickBot="1" x14ac:dyDescent="0.25">
      <c r="B14" s="184" t="str">
        <f>IF('Meldung Teilnehmer'!T59=0,"","Die Meldung enthält noch Fehler!")</f>
        <v/>
      </c>
      <c r="C14" s="185"/>
    </row>
    <row r="15" spans="1:5" ht="5.0999999999999996" customHeight="1" thickBot="1" x14ac:dyDescent="0.25">
      <c r="B15" s="59"/>
      <c r="C15" s="59"/>
    </row>
    <row r="16" spans="1:5" ht="20.100000000000001" customHeight="1" thickBot="1" x14ac:dyDescent="0.25">
      <c r="B16" s="184" t="str">
        <f>IF('Meldung Jury'!W51=0,"","Die Jury-Meldung enthält noch Fehler!")</f>
        <v/>
      </c>
      <c r="C16" s="185"/>
    </row>
    <row r="17" spans="1:4" ht="20.100000000000001" customHeight="1" x14ac:dyDescent="0.2">
      <c r="B17" s="186" t="str">
        <f>IF('Meldung Jury'!W40="ERROR","Es fehlen noch "&amp; ('Meldung Jury'!Y7-'Meldung Jury'!Y40) &amp;" Juryeinsätze, wodurch "&amp; 'Meldung Jury'!X40 &amp;" € zusätzliche Gebühren entstehen!","")</f>
        <v/>
      </c>
      <c r="C17" s="186"/>
    </row>
    <row r="18" spans="1:4" ht="20.100000000000001" customHeight="1" thickBot="1" x14ac:dyDescent="0.25">
      <c r="B18" s="35" t="s">
        <v>21</v>
      </c>
      <c r="C18" s="36"/>
    </row>
    <row r="19" spans="1:4" ht="20.100000000000001" customHeight="1" thickBot="1" x14ac:dyDescent="0.25">
      <c r="B19" s="45"/>
      <c r="C19" s="136" t="str">
        <f>IF(SUM('Meldung Teilnehmer'!Q8:Q57)=0,"",SUM('Meldung Teilnehmer'!Q8:Q57)+'Meldung Jury'!X40)</f>
        <v/>
      </c>
    </row>
    <row r="20" spans="1:4" ht="20.100000000000001" customHeight="1" x14ac:dyDescent="0.2">
      <c r="B20" s="35"/>
      <c r="C20" s="37"/>
    </row>
    <row r="21" spans="1:4" ht="20.100000000000001" customHeight="1" x14ac:dyDescent="0.25">
      <c r="B21" s="46" t="s">
        <v>15</v>
      </c>
      <c r="C21" s="33"/>
    </row>
    <row r="22" spans="1:4" ht="20.100000000000001" customHeight="1" x14ac:dyDescent="0.2">
      <c r="B22" s="47" t="s">
        <v>22</v>
      </c>
      <c r="C22" s="111" t="str">
        <f>'Intern Wettkampfdaten'!B23</f>
        <v>Turn- und Sportverein Falkensee e.V.</v>
      </c>
    </row>
    <row r="23" spans="1:4" ht="20.100000000000001" customHeight="1" x14ac:dyDescent="0.2">
      <c r="B23" s="48" t="s">
        <v>16</v>
      </c>
      <c r="C23" s="111" t="str">
        <f>'Intern Wettkampfdaten'!B24</f>
        <v>DE 51 1605 0000 3812 0006 00</v>
      </c>
    </row>
    <row r="24" spans="1:4" ht="20.100000000000001" customHeight="1" x14ac:dyDescent="0.2">
      <c r="B24" s="48" t="s">
        <v>17</v>
      </c>
      <c r="C24" s="111" t="str">
        <f>'Intern Wettkampfdaten'!B25</f>
        <v>WELADED1PMB</v>
      </c>
    </row>
    <row r="25" spans="1:4" ht="20.100000000000001" customHeight="1" x14ac:dyDescent="0.2">
      <c r="B25" s="48" t="s">
        <v>18</v>
      </c>
      <c r="C25" s="111" t="str">
        <f>'Intern Wettkampfdaten'!B26</f>
        <v>Mittelbrandenburgische Sparkasse</v>
      </c>
    </row>
    <row r="26" spans="1:4" ht="5.0999999999999996" customHeight="1" x14ac:dyDescent="0.2">
      <c r="B26" s="49"/>
      <c r="C26" s="104"/>
    </row>
    <row r="27" spans="1:4" ht="20.100000000000001" customHeight="1" x14ac:dyDescent="0.2">
      <c r="B27" s="48" t="s">
        <v>23</v>
      </c>
      <c r="C27" s="112" t="str">
        <f>'Intern Wettkampfdaten'!B27</f>
        <v>ODLM 2026 Einrad, Vereinsname, Anzahl der Starts</v>
      </c>
    </row>
    <row r="28" spans="1:4" ht="5.0999999999999996" customHeight="1" x14ac:dyDescent="0.2">
      <c r="B28" s="48"/>
      <c r="C28" s="53"/>
    </row>
    <row r="29" spans="1:4" ht="20.100000000000001" customHeight="1" x14ac:dyDescent="0.2">
      <c r="A29" s="61"/>
      <c r="B29" s="183" t="str">
        <f>"Überweisung bis spätestens zum "&amp;TEXT('Intern Wettkampfdaten'!B28,"TT.MM.JJJJ")</f>
        <v>Überweisung bis spätestens zum 03.05.2026</v>
      </c>
      <c r="C29" s="183"/>
      <c r="D29" s="61"/>
    </row>
  </sheetData>
  <sheetProtection algorithmName="SHA-512" hashValue="sSKml9rF/CGchG5c5+YngaLRO/RgkLwY/X0bUk5syaNmNspFn+KkF5d5E47z2gI57Sqi/bAePjdL3kzojIZn/w==" saltValue="y1jO+U5WzmFy6GINbvOsxQ==" spinCount="100000" sheet="1" objects="1" scenarios="1"/>
  <mergeCells count="8">
    <mergeCell ref="B29:C29"/>
    <mergeCell ref="A1:D1"/>
    <mergeCell ref="A2:D2"/>
    <mergeCell ref="B5:C5"/>
    <mergeCell ref="B14:C14"/>
    <mergeCell ref="B16:C16"/>
    <mergeCell ref="B17:C17"/>
    <mergeCell ref="A3:D3"/>
  </mergeCells>
  <phoneticPr fontId="1" type="noConversion"/>
  <conditionalFormatting sqref="C7:C12">
    <cfRule type="expression" dxfId="16" priority="3">
      <formula>NOT(COUNTBLANK($C$7:$C$12)&gt;0)</formula>
    </cfRule>
  </conditionalFormatting>
  <conditionalFormatting sqref="B19:C19">
    <cfRule type="expression" dxfId="15" priority="2">
      <formula>NOT($C$19="")</formula>
    </cfRule>
  </conditionalFormatting>
  <conditionalFormatting sqref="C19">
    <cfRule type="expression" dxfId="14" priority="1">
      <formula>MOD($C$19,1)=0</formula>
    </cfRule>
  </conditionalFormatting>
  <pageMargins left="0.75" right="0.75" top="1" bottom="1" header="0.5" footer="0.5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B2804207-00C8-4676-939E-5024F2E358D9}">
            <xm:f>'Meldung Teilnehmer'!$T$59=0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B14:C14</xm:sqref>
        </x14:conditionalFormatting>
        <x14:conditionalFormatting xmlns:xm="http://schemas.microsoft.com/office/excel/2006/main">
          <x14:cfRule type="expression" priority="5" id="{9785FE93-FCD7-4A55-9E36-0D74E698F8C7}">
            <xm:f>'Meldung Jury'!$W$51=0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B16:C16</xm:sqref>
        </x14:conditionalFormatting>
      </x14:conditionalFormattings>
    </ex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C52"/>
  <sheetViews>
    <sheetView tabSelected="1" zoomScaleNormal="100" workbookViewId="0"/>
  </sheetViews>
  <sheetFormatPr baseColWidth="10" defaultColWidth="10.75" defaultRowHeight="21" x14ac:dyDescent="0.35"/>
  <cols>
    <col min="1" max="1" width="200.625" style="105" customWidth="1"/>
    <col min="2" max="2" width="8.5" style="105" customWidth="1"/>
    <col min="3" max="3" width="200.625" style="105" customWidth="1"/>
    <col min="4" max="16384" width="10.75" style="51"/>
  </cols>
  <sheetData>
    <row r="1" spans="1:3" s="191" customFormat="1" ht="24.95" customHeight="1" x14ac:dyDescent="0.35">
      <c r="A1" s="190" t="str">
        <f>IF(NOT(ISBLANK('Meldung Teilnehmer'!B8)),'Meldung Teilnehmer'!B8&amp;";"&amp;'Meldung Teilnehmer'!C8&amp;";"&amp;'Meldung Teilnehmer'!D8&amp;";"&amp;TEXT('Meldung Teilnehmer'!E8,"JJJJ-MM-TT")&amp;";;"&amp;IF(ISBLANK('Meldung Teilnehmer'!R8),'allg. Daten'!C$7,'Meldung Teilnehmer'!R8)&amp;";EK;"&amp;'Meldung Teilnehmer'!G8&amp;";"&amp;'Meldung Teilnehmer'!H8&amp;";PK;"&amp;'Meldung Teilnehmer'!I8&amp;";"&amp;'Meldung Teilnehmer'!J8&amp;";KGK;"&amp;'Meldung Teilnehmer'!K8&amp;";"&amp;'Meldung Teilnehmer'!L8&amp;";"&amp;'Meldung Teilnehmer'!M8&amp;";GGK;"&amp;'Meldung Teilnehmer'!N8&amp;";"&amp;'Meldung Teilnehmer'!O8&amp;";"&amp;'Meldung Teilnehmer'!P8,"")</f>
        <v/>
      </c>
      <c r="B1" s="190"/>
      <c r="C1" s="190" t="str">
        <f>IF(NOT(ISBLANK('Meldung Jury'!B10)),'Meldung Jury'!B10&amp;";"&amp;'Meldung Jury'!C10&amp;";;"&amp;TEXT('Meldung Jury'!D10,"JJJJ-MM-TT")&amp;";;"&amp;'allg. Daten'!C$7&amp;";KUK;"&amp;'Meldung Jury'!F10&amp;";EKJEV;"&amp;'Meldung Jury'!G10&amp;";EKEV1;"&amp;'Meldung Jury'!H10&amp;";EKEV2;"&amp;'Meldung Jury'!I10&amp;";PKJEV;"&amp;'Meldung Jury'!J10&amp;";PKEV1;"&amp;'Meldung Jury'!K10&amp;";PKEV2;"&amp;'Meldung Jury'!L10&amp;";EKJE;"&amp;'Meldung Jury'!M10&amp;";EKEW;"&amp;'Meldung Jury'!N10&amp;";EKEM;"&amp;'Meldung Jury'!O10&amp;";PKJE;"&amp;'Meldung Jury'!P10&amp;";PKE;"&amp;'Meldung Jury'!Q10&amp;";KGKJE;"&amp;'Meldung Jury'!R10&amp;";KGKE;"&amp;'Meldung Jury'!S10&amp;";GGKJE;"&amp;'Meldung Jury'!T10&amp;";GGKE;"&amp;'Meldung Jury'!U10,"")</f>
        <v/>
      </c>
    </row>
    <row r="2" spans="1:3" s="50" customFormat="1" ht="24.95" customHeight="1" x14ac:dyDescent="0.35">
      <c r="A2" s="105" t="str">
        <f>IF(NOT(ISBLANK('Meldung Teilnehmer'!B9)),'Meldung Teilnehmer'!B9&amp;";"&amp;'Meldung Teilnehmer'!C9&amp;";"&amp;'Meldung Teilnehmer'!D9&amp;";"&amp;TEXT('Meldung Teilnehmer'!E9,"JJJJ-MM-TT")&amp;";;"&amp;IF(ISBLANK('Meldung Teilnehmer'!R9),'allg. Daten'!C$7,'Meldung Teilnehmer'!R9)&amp;";EK;"&amp;'Meldung Teilnehmer'!G9&amp;";"&amp;'Meldung Teilnehmer'!H9&amp;";PK;"&amp;'Meldung Teilnehmer'!I9&amp;";"&amp;'Meldung Teilnehmer'!J9&amp;";KGK;"&amp;'Meldung Teilnehmer'!K9&amp;";"&amp;'Meldung Teilnehmer'!L9&amp;";"&amp;'Meldung Teilnehmer'!M9&amp;";GGK;"&amp;'Meldung Teilnehmer'!N9&amp;";"&amp;'Meldung Teilnehmer'!O9&amp;";"&amp;'Meldung Teilnehmer'!P9,"")</f>
        <v/>
      </c>
      <c r="B2" s="105"/>
      <c r="C2" s="105"/>
    </row>
    <row r="3" spans="1:3" s="50" customFormat="1" ht="24.95" customHeight="1" x14ac:dyDescent="0.35">
      <c r="A3" s="105" t="str">
        <f>IF(NOT(ISBLANK('Meldung Teilnehmer'!B10)),'Meldung Teilnehmer'!B10&amp;";"&amp;'Meldung Teilnehmer'!C10&amp;";"&amp;'Meldung Teilnehmer'!D10&amp;";"&amp;TEXT('Meldung Teilnehmer'!E10,"JJJJ-MM-TT")&amp;";;"&amp;IF(ISBLANK('Meldung Teilnehmer'!R10),'allg. Daten'!C$7,'Meldung Teilnehmer'!R10)&amp;";EK;"&amp;'Meldung Teilnehmer'!G10&amp;";"&amp;'Meldung Teilnehmer'!H10&amp;";PK;"&amp;'Meldung Teilnehmer'!I10&amp;";"&amp;'Meldung Teilnehmer'!J10&amp;";KGK;"&amp;'Meldung Teilnehmer'!K10&amp;";"&amp;'Meldung Teilnehmer'!L10&amp;";"&amp;'Meldung Teilnehmer'!M10&amp;";GGK;"&amp;'Meldung Teilnehmer'!N10&amp;";"&amp;'Meldung Teilnehmer'!O10&amp;";"&amp;'Meldung Teilnehmer'!P10,"")</f>
        <v/>
      </c>
      <c r="B3" s="105"/>
      <c r="C3" s="105"/>
    </row>
    <row r="4" spans="1:3" s="50" customFormat="1" ht="24.95" customHeight="1" x14ac:dyDescent="0.35">
      <c r="A4" s="105" t="str">
        <f>IF(NOT(ISBLANK('Meldung Teilnehmer'!B11)),'Meldung Teilnehmer'!B11&amp;";"&amp;'Meldung Teilnehmer'!C11&amp;";"&amp;'Meldung Teilnehmer'!D11&amp;";"&amp;TEXT('Meldung Teilnehmer'!E11,"JJJJ-MM-TT")&amp;";;"&amp;IF(ISBLANK('Meldung Teilnehmer'!R11),'allg. Daten'!C$7,'Meldung Teilnehmer'!R11)&amp;";EK;"&amp;'Meldung Teilnehmer'!G11&amp;";"&amp;'Meldung Teilnehmer'!H11&amp;";PK;"&amp;'Meldung Teilnehmer'!I11&amp;";"&amp;'Meldung Teilnehmer'!J11&amp;";KGK;"&amp;'Meldung Teilnehmer'!K11&amp;";"&amp;'Meldung Teilnehmer'!L11&amp;";"&amp;'Meldung Teilnehmer'!M11&amp;";GGK;"&amp;'Meldung Teilnehmer'!N11&amp;";"&amp;'Meldung Teilnehmer'!O11&amp;";"&amp;'Meldung Teilnehmer'!P11,"")</f>
        <v/>
      </c>
      <c r="B4" s="105"/>
      <c r="C4" s="105"/>
    </row>
    <row r="5" spans="1:3" s="50" customFormat="1" ht="24.95" customHeight="1" x14ac:dyDescent="0.35">
      <c r="A5" s="105" t="str">
        <f>IF(NOT(ISBLANK('Meldung Teilnehmer'!B12)),'Meldung Teilnehmer'!B12&amp;";"&amp;'Meldung Teilnehmer'!C12&amp;";"&amp;'Meldung Teilnehmer'!D12&amp;";"&amp;TEXT('Meldung Teilnehmer'!E12,"JJJJ-MM-TT")&amp;";;"&amp;IF(ISBLANK('Meldung Teilnehmer'!R12),'allg. Daten'!C$7,'Meldung Teilnehmer'!R12)&amp;";EK;"&amp;'Meldung Teilnehmer'!G12&amp;";"&amp;'Meldung Teilnehmer'!H12&amp;";PK;"&amp;'Meldung Teilnehmer'!I12&amp;";"&amp;'Meldung Teilnehmer'!J12&amp;";KGK;"&amp;'Meldung Teilnehmer'!K12&amp;";"&amp;'Meldung Teilnehmer'!L12&amp;";"&amp;'Meldung Teilnehmer'!M12&amp;";GGK;"&amp;'Meldung Teilnehmer'!N12&amp;";"&amp;'Meldung Teilnehmer'!O12&amp;";"&amp;'Meldung Teilnehmer'!P12,"")</f>
        <v/>
      </c>
      <c r="B5" s="105"/>
      <c r="C5" s="105"/>
    </row>
    <row r="6" spans="1:3" s="50" customFormat="1" ht="24.95" customHeight="1" x14ac:dyDescent="0.35">
      <c r="A6" s="105" t="str">
        <f>IF(NOT(ISBLANK('Meldung Teilnehmer'!B13)),'Meldung Teilnehmer'!B13&amp;";"&amp;'Meldung Teilnehmer'!C13&amp;";"&amp;'Meldung Teilnehmer'!D13&amp;";"&amp;TEXT('Meldung Teilnehmer'!E13,"JJJJ-MM-TT")&amp;";;"&amp;IF(ISBLANK('Meldung Teilnehmer'!R13),'allg. Daten'!C$7,'Meldung Teilnehmer'!R13)&amp;";EK;"&amp;'Meldung Teilnehmer'!G13&amp;";"&amp;'Meldung Teilnehmer'!H13&amp;";PK;"&amp;'Meldung Teilnehmer'!I13&amp;";"&amp;'Meldung Teilnehmer'!J13&amp;";KGK;"&amp;'Meldung Teilnehmer'!K13&amp;";"&amp;'Meldung Teilnehmer'!L13&amp;";"&amp;'Meldung Teilnehmer'!M13&amp;";GGK;"&amp;'Meldung Teilnehmer'!N13&amp;";"&amp;'Meldung Teilnehmer'!O13&amp;";"&amp;'Meldung Teilnehmer'!P13,"")</f>
        <v/>
      </c>
      <c r="B6" s="105"/>
      <c r="C6" s="105"/>
    </row>
    <row r="7" spans="1:3" s="50" customFormat="1" ht="24.95" customHeight="1" x14ac:dyDescent="0.35">
      <c r="A7" s="105" t="str">
        <f>IF(NOT(ISBLANK('Meldung Teilnehmer'!B14)),'Meldung Teilnehmer'!B14&amp;";"&amp;'Meldung Teilnehmer'!C14&amp;";"&amp;'Meldung Teilnehmer'!D14&amp;";"&amp;TEXT('Meldung Teilnehmer'!E14,"JJJJ-MM-TT")&amp;";;"&amp;IF(ISBLANK('Meldung Teilnehmer'!R14),'allg. Daten'!C$7,'Meldung Teilnehmer'!R14)&amp;";EK;"&amp;'Meldung Teilnehmer'!G14&amp;";"&amp;'Meldung Teilnehmer'!H14&amp;";PK;"&amp;'Meldung Teilnehmer'!I14&amp;";"&amp;'Meldung Teilnehmer'!J14&amp;";KGK;"&amp;'Meldung Teilnehmer'!K14&amp;";"&amp;'Meldung Teilnehmer'!L14&amp;";"&amp;'Meldung Teilnehmer'!M14&amp;";GGK;"&amp;'Meldung Teilnehmer'!N14&amp;";"&amp;'Meldung Teilnehmer'!O14&amp;";"&amp;'Meldung Teilnehmer'!P14,"")</f>
        <v/>
      </c>
      <c r="B7" s="105"/>
      <c r="C7" s="105"/>
    </row>
    <row r="8" spans="1:3" s="50" customFormat="1" ht="24.95" customHeight="1" x14ac:dyDescent="0.35">
      <c r="A8" s="105" t="str">
        <f>IF(NOT(ISBLANK('Meldung Teilnehmer'!B15)),'Meldung Teilnehmer'!B15&amp;";"&amp;'Meldung Teilnehmer'!C15&amp;";"&amp;'Meldung Teilnehmer'!D15&amp;";"&amp;TEXT('Meldung Teilnehmer'!E15,"JJJJ-MM-TT")&amp;";;"&amp;IF(ISBLANK('Meldung Teilnehmer'!R15),'allg. Daten'!C$7,'Meldung Teilnehmer'!R15)&amp;";EK;"&amp;'Meldung Teilnehmer'!G15&amp;";"&amp;'Meldung Teilnehmer'!H15&amp;";PK;"&amp;'Meldung Teilnehmer'!I15&amp;";"&amp;'Meldung Teilnehmer'!J15&amp;";KGK;"&amp;'Meldung Teilnehmer'!K15&amp;";"&amp;'Meldung Teilnehmer'!L15&amp;";"&amp;'Meldung Teilnehmer'!M15&amp;";GGK;"&amp;'Meldung Teilnehmer'!N15&amp;";"&amp;'Meldung Teilnehmer'!O15&amp;";"&amp;'Meldung Teilnehmer'!P15,"")</f>
        <v/>
      </c>
      <c r="B8" s="105"/>
      <c r="C8" s="105"/>
    </row>
    <row r="9" spans="1:3" s="50" customFormat="1" ht="24.95" customHeight="1" x14ac:dyDescent="0.35">
      <c r="A9" s="105" t="str">
        <f>IF(NOT(ISBLANK('Meldung Teilnehmer'!B16)),'Meldung Teilnehmer'!B16&amp;";"&amp;'Meldung Teilnehmer'!C16&amp;";"&amp;'Meldung Teilnehmer'!D16&amp;";"&amp;TEXT('Meldung Teilnehmer'!E16,"JJJJ-MM-TT")&amp;";;"&amp;IF(ISBLANK('Meldung Teilnehmer'!R16),'allg. Daten'!C$7,'Meldung Teilnehmer'!R16)&amp;";EK;"&amp;'Meldung Teilnehmer'!G16&amp;";"&amp;'Meldung Teilnehmer'!H16&amp;";PK;"&amp;'Meldung Teilnehmer'!I16&amp;";"&amp;'Meldung Teilnehmer'!J16&amp;";KGK;"&amp;'Meldung Teilnehmer'!K16&amp;";"&amp;'Meldung Teilnehmer'!L16&amp;";"&amp;'Meldung Teilnehmer'!M16&amp;";GGK;"&amp;'Meldung Teilnehmer'!N16&amp;";"&amp;'Meldung Teilnehmer'!O16&amp;";"&amp;'Meldung Teilnehmer'!P16,"")</f>
        <v/>
      </c>
      <c r="B9" s="105"/>
      <c r="C9" s="105"/>
    </row>
    <row r="10" spans="1:3" s="50" customFormat="1" ht="24.95" customHeight="1" x14ac:dyDescent="0.35">
      <c r="A10" s="105" t="str">
        <f>IF(NOT(ISBLANK('Meldung Teilnehmer'!B17)),'Meldung Teilnehmer'!B17&amp;";"&amp;'Meldung Teilnehmer'!C17&amp;";"&amp;'Meldung Teilnehmer'!D17&amp;";"&amp;TEXT('Meldung Teilnehmer'!E17,"JJJJ-MM-TT")&amp;";;"&amp;IF(ISBLANK('Meldung Teilnehmer'!R17),'allg. Daten'!C$7,'Meldung Teilnehmer'!R17)&amp;";EK;"&amp;'Meldung Teilnehmer'!G17&amp;";"&amp;'Meldung Teilnehmer'!H17&amp;";PK;"&amp;'Meldung Teilnehmer'!I17&amp;";"&amp;'Meldung Teilnehmer'!J17&amp;";KGK;"&amp;'Meldung Teilnehmer'!K17&amp;";"&amp;'Meldung Teilnehmer'!L17&amp;";"&amp;'Meldung Teilnehmer'!M17&amp;";GGK;"&amp;'Meldung Teilnehmer'!N17&amp;";"&amp;'Meldung Teilnehmer'!O17&amp;";"&amp;'Meldung Teilnehmer'!P17,"")</f>
        <v/>
      </c>
      <c r="B10" s="105"/>
      <c r="C10" s="105"/>
    </row>
    <row r="11" spans="1:3" s="50" customFormat="1" ht="24.95" customHeight="1" x14ac:dyDescent="0.35">
      <c r="A11" s="105" t="str">
        <f>IF(NOT(ISBLANK('Meldung Teilnehmer'!B18)),'Meldung Teilnehmer'!B18&amp;";"&amp;'Meldung Teilnehmer'!C18&amp;";"&amp;'Meldung Teilnehmer'!D18&amp;";"&amp;TEXT('Meldung Teilnehmer'!E18,"JJJJ-MM-TT")&amp;";;"&amp;IF(ISBLANK('Meldung Teilnehmer'!R18),'allg. Daten'!C$7,'Meldung Teilnehmer'!R18)&amp;";EK;"&amp;'Meldung Teilnehmer'!G18&amp;";"&amp;'Meldung Teilnehmer'!H18&amp;";PK;"&amp;'Meldung Teilnehmer'!I18&amp;";"&amp;'Meldung Teilnehmer'!J18&amp;";KGK;"&amp;'Meldung Teilnehmer'!K18&amp;";"&amp;'Meldung Teilnehmer'!L18&amp;";"&amp;'Meldung Teilnehmer'!M18&amp;";GGK;"&amp;'Meldung Teilnehmer'!N18&amp;";"&amp;'Meldung Teilnehmer'!O18&amp;";"&amp;'Meldung Teilnehmer'!P18,"")</f>
        <v/>
      </c>
      <c r="B11" s="105"/>
      <c r="C11" s="105"/>
    </row>
    <row r="12" spans="1:3" s="50" customFormat="1" ht="24.95" customHeight="1" x14ac:dyDescent="0.35">
      <c r="A12" s="105" t="str">
        <f>IF(NOT(ISBLANK('Meldung Teilnehmer'!B19)),'Meldung Teilnehmer'!B19&amp;";"&amp;'Meldung Teilnehmer'!C19&amp;";"&amp;'Meldung Teilnehmer'!D19&amp;";"&amp;TEXT('Meldung Teilnehmer'!E19,"JJJJ-MM-TT")&amp;";;"&amp;IF(ISBLANK('Meldung Teilnehmer'!R19),'allg. Daten'!C$7,'Meldung Teilnehmer'!R19)&amp;";EK;"&amp;'Meldung Teilnehmer'!G19&amp;";"&amp;'Meldung Teilnehmer'!H19&amp;";PK;"&amp;'Meldung Teilnehmer'!I19&amp;";"&amp;'Meldung Teilnehmer'!J19&amp;";KGK;"&amp;'Meldung Teilnehmer'!K19&amp;";"&amp;'Meldung Teilnehmer'!L19&amp;";"&amp;'Meldung Teilnehmer'!M19&amp;";GGK;"&amp;'Meldung Teilnehmer'!N19&amp;";"&amp;'Meldung Teilnehmer'!O19&amp;";"&amp;'Meldung Teilnehmer'!P19,"")</f>
        <v/>
      </c>
      <c r="B12" s="105"/>
      <c r="C12" s="105"/>
    </row>
    <row r="13" spans="1:3" s="50" customFormat="1" ht="24.95" customHeight="1" x14ac:dyDescent="0.35">
      <c r="A13" s="105" t="str">
        <f>IF(NOT(ISBLANK('Meldung Teilnehmer'!B20)),'Meldung Teilnehmer'!B20&amp;";"&amp;'Meldung Teilnehmer'!C20&amp;";"&amp;'Meldung Teilnehmer'!D20&amp;";"&amp;TEXT('Meldung Teilnehmer'!E20,"JJJJ-MM-TT")&amp;";;"&amp;IF(ISBLANK('Meldung Teilnehmer'!R20),'allg. Daten'!C$7,'Meldung Teilnehmer'!R20)&amp;";EK;"&amp;'Meldung Teilnehmer'!G20&amp;";"&amp;'Meldung Teilnehmer'!H20&amp;";PK;"&amp;'Meldung Teilnehmer'!I20&amp;";"&amp;'Meldung Teilnehmer'!J20&amp;";KGK;"&amp;'Meldung Teilnehmer'!K20&amp;";"&amp;'Meldung Teilnehmer'!L20&amp;";"&amp;'Meldung Teilnehmer'!M20&amp;";GGK;"&amp;'Meldung Teilnehmer'!N20&amp;";"&amp;'Meldung Teilnehmer'!O20&amp;";"&amp;'Meldung Teilnehmer'!P20,"")</f>
        <v/>
      </c>
      <c r="B13" s="105"/>
      <c r="C13" s="105"/>
    </row>
    <row r="14" spans="1:3" s="50" customFormat="1" ht="24.95" customHeight="1" x14ac:dyDescent="0.35">
      <c r="A14" s="105" t="str">
        <f>IF(NOT(ISBLANK('Meldung Teilnehmer'!B21)),'Meldung Teilnehmer'!B21&amp;";"&amp;'Meldung Teilnehmer'!C21&amp;";"&amp;'Meldung Teilnehmer'!D21&amp;";"&amp;TEXT('Meldung Teilnehmer'!E21,"JJJJ-MM-TT")&amp;";;"&amp;IF(ISBLANK('Meldung Teilnehmer'!R21),'allg. Daten'!C$7,'Meldung Teilnehmer'!R21)&amp;";EK;"&amp;'Meldung Teilnehmer'!G21&amp;";"&amp;'Meldung Teilnehmer'!H21&amp;";PK;"&amp;'Meldung Teilnehmer'!I21&amp;";"&amp;'Meldung Teilnehmer'!J21&amp;";KGK;"&amp;'Meldung Teilnehmer'!K21&amp;";"&amp;'Meldung Teilnehmer'!L21&amp;";"&amp;'Meldung Teilnehmer'!M21&amp;";GGK;"&amp;'Meldung Teilnehmer'!N21&amp;";"&amp;'Meldung Teilnehmer'!O21&amp;";"&amp;'Meldung Teilnehmer'!P21,"")</f>
        <v/>
      </c>
      <c r="B14" s="105"/>
      <c r="C14" s="105"/>
    </row>
    <row r="15" spans="1:3" s="50" customFormat="1" ht="24.95" customHeight="1" x14ac:dyDescent="0.35">
      <c r="A15" s="105" t="str">
        <f>IF(NOT(ISBLANK('Meldung Teilnehmer'!B22)),'Meldung Teilnehmer'!B22&amp;";"&amp;'Meldung Teilnehmer'!C22&amp;";"&amp;'Meldung Teilnehmer'!D22&amp;";"&amp;TEXT('Meldung Teilnehmer'!E22,"JJJJ-MM-TT")&amp;";;"&amp;IF(ISBLANK('Meldung Teilnehmer'!R22),'allg. Daten'!C$7,'Meldung Teilnehmer'!R22)&amp;";EK;"&amp;'Meldung Teilnehmer'!G22&amp;";"&amp;'Meldung Teilnehmer'!H22&amp;";PK;"&amp;'Meldung Teilnehmer'!I22&amp;";"&amp;'Meldung Teilnehmer'!J22&amp;";KGK;"&amp;'Meldung Teilnehmer'!K22&amp;";"&amp;'Meldung Teilnehmer'!L22&amp;";"&amp;'Meldung Teilnehmer'!M22&amp;";GGK;"&amp;'Meldung Teilnehmer'!N22&amp;";"&amp;'Meldung Teilnehmer'!O22&amp;";"&amp;'Meldung Teilnehmer'!P22,"")</f>
        <v/>
      </c>
      <c r="B15" s="105"/>
      <c r="C15" s="105"/>
    </row>
    <row r="16" spans="1:3" s="50" customFormat="1" ht="24.95" customHeight="1" x14ac:dyDescent="0.35">
      <c r="A16" s="105" t="str">
        <f>IF(NOT(ISBLANK('Meldung Teilnehmer'!B23)),'Meldung Teilnehmer'!B23&amp;";"&amp;'Meldung Teilnehmer'!C23&amp;";"&amp;'Meldung Teilnehmer'!D23&amp;";"&amp;TEXT('Meldung Teilnehmer'!E23,"JJJJ-MM-TT")&amp;";;"&amp;IF(ISBLANK('Meldung Teilnehmer'!R23),'allg. Daten'!C$7,'Meldung Teilnehmer'!R23)&amp;";EK;"&amp;'Meldung Teilnehmer'!G23&amp;";"&amp;'Meldung Teilnehmer'!H23&amp;";PK;"&amp;'Meldung Teilnehmer'!I23&amp;";"&amp;'Meldung Teilnehmer'!J23&amp;";KGK;"&amp;'Meldung Teilnehmer'!K23&amp;";"&amp;'Meldung Teilnehmer'!L23&amp;";"&amp;'Meldung Teilnehmer'!M23&amp;";GGK;"&amp;'Meldung Teilnehmer'!N23&amp;";"&amp;'Meldung Teilnehmer'!O23&amp;";"&amp;'Meldung Teilnehmer'!P23,"")</f>
        <v/>
      </c>
      <c r="B16" s="105"/>
      <c r="C16" s="105"/>
    </row>
    <row r="17" spans="1:3" s="50" customFormat="1" ht="24.95" customHeight="1" x14ac:dyDescent="0.35">
      <c r="A17" s="105" t="str">
        <f>IF(NOT(ISBLANK('Meldung Teilnehmer'!B24)),'Meldung Teilnehmer'!B24&amp;";"&amp;'Meldung Teilnehmer'!C24&amp;";"&amp;'Meldung Teilnehmer'!D24&amp;";"&amp;TEXT('Meldung Teilnehmer'!E24,"JJJJ-MM-TT")&amp;";;"&amp;IF(ISBLANK('Meldung Teilnehmer'!R24),'allg. Daten'!C$7,'Meldung Teilnehmer'!R24)&amp;";EK;"&amp;'Meldung Teilnehmer'!G24&amp;";"&amp;'Meldung Teilnehmer'!H24&amp;";PK;"&amp;'Meldung Teilnehmer'!I24&amp;";"&amp;'Meldung Teilnehmer'!J24&amp;";KGK;"&amp;'Meldung Teilnehmer'!K24&amp;";"&amp;'Meldung Teilnehmer'!L24&amp;";"&amp;'Meldung Teilnehmer'!M24&amp;";GGK;"&amp;'Meldung Teilnehmer'!N24&amp;";"&amp;'Meldung Teilnehmer'!O24&amp;";"&amp;'Meldung Teilnehmer'!P24,"")</f>
        <v/>
      </c>
      <c r="B17" s="105"/>
      <c r="C17" s="105"/>
    </row>
    <row r="18" spans="1:3" s="50" customFormat="1" ht="24.95" customHeight="1" x14ac:dyDescent="0.35">
      <c r="A18" s="105" t="str">
        <f>IF(NOT(ISBLANK('Meldung Teilnehmer'!B25)),'Meldung Teilnehmer'!B25&amp;";"&amp;'Meldung Teilnehmer'!C25&amp;";"&amp;'Meldung Teilnehmer'!D25&amp;";"&amp;TEXT('Meldung Teilnehmer'!E25,"JJJJ-MM-TT")&amp;";;"&amp;IF(ISBLANK('Meldung Teilnehmer'!R25),'allg. Daten'!C$7,'Meldung Teilnehmer'!R25)&amp;";EK;"&amp;'Meldung Teilnehmer'!G25&amp;";"&amp;'Meldung Teilnehmer'!H25&amp;";PK;"&amp;'Meldung Teilnehmer'!I25&amp;";"&amp;'Meldung Teilnehmer'!J25&amp;";KGK;"&amp;'Meldung Teilnehmer'!K25&amp;";"&amp;'Meldung Teilnehmer'!L25&amp;";"&amp;'Meldung Teilnehmer'!M25&amp;";GGK;"&amp;'Meldung Teilnehmer'!N25&amp;";"&amp;'Meldung Teilnehmer'!O25&amp;";"&amp;'Meldung Teilnehmer'!P25,"")</f>
        <v/>
      </c>
      <c r="B18" s="105"/>
      <c r="C18" s="105"/>
    </row>
    <row r="19" spans="1:3" s="50" customFormat="1" ht="24.95" customHeight="1" x14ac:dyDescent="0.35">
      <c r="A19" s="105" t="str">
        <f>IF(NOT(ISBLANK('Meldung Teilnehmer'!B26)),'Meldung Teilnehmer'!B26&amp;";"&amp;'Meldung Teilnehmer'!C26&amp;";"&amp;'Meldung Teilnehmer'!D26&amp;";"&amp;TEXT('Meldung Teilnehmer'!E26,"JJJJ-MM-TT")&amp;";;"&amp;IF(ISBLANK('Meldung Teilnehmer'!R26),'allg. Daten'!C$7,'Meldung Teilnehmer'!R26)&amp;";EK;"&amp;'Meldung Teilnehmer'!G26&amp;";"&amp;'Meldung Teilnehmer'!H26&amp;";PK;"&amp;'Meldung Teilnehmer'!I26&amp;";"&amp;'Meldung Teilnehmer'!J26&amp;";KGK;"&amp;'Meldung Teilnehmer'!K26&amp;";"&amp;'Meldung Teilnehmer'!L26&amp;";"&amp;'Meldung Teilnehmer'!M26&amp;";GGK;"&amp;'Meldung Teilnehmer'!N26&amp;";"&amp;'Meldung Teilnehmer'!O26&amp;";"&amp;'Meldung Teilnehmer'!P26,"")</f>
        <v/>
      </c>
      <c r="B19" s="105"/>
      <c r="C19" s="105"/>
    </row>
    <row r="20" spans="1:3" s="50" customFormat="1" ht="24.95" customHeight="1" x14ac:dyDescent="0.35">
      <c r="A20" s="105" t="str">
        <f>IF(NOT(ISBLANK('Meldung Teilnehmer'!B27)),'Meldung Teilnehmer'!B27&amp;";"&amp;'Meldung Teilnehmer'!C27&amp;";"&amp;'Meldung Teilnehmer'!D27&amp;";"&amp;TEXT('Meldung Teilnehmer'!E27,"JJJJ-MM-TT")&amp;";;"&amp;IF(ISBLANK('Meldung Teilnehmer'!R27),'allg. Daten'!C$7,'Meldung Teilnehmer'!R27)&amp;";EK;"&amp;'Meldung Teilnehmer'!G27&amp;";"&amp;'Meldung Teilnehmer'!H27&amp;";PK;"&amp;'Meldung Teilnehmer'!I27&amp;";"&amp;'Meldung Teilnehmer'!J27&amp;";KGK;"&amp;'Meldung Teilnehmer'!K27&amp;";"&amp;'Meldung Teilnehmer'!L27&amp;";"&amp;'Meldung Teilnehmer'!M27&amp;";GGK;"&amp;'Meldung Teilnehmer'!N27&amp;";"&amp;'Meldung Teilnehmer'!O27&amp;";"&amp;'Meldung Teilnehmer'!P27,"")</f>
        <v/>
      </c>
      <c r="B20" s="105"/>
      <c r="C20" s="105"/>
    </row>
    <row r="21" spans="1:3" s="50" customFormat="1" ht="24.95" customHeight="1" x14ac:dyDescent="0.35">
      <c r="A21" s="105" t="str">
        <f>IF(NOT(ISBLANK('Meldung Teilnehmer'!B28)),'Meldung Teilnehmer'!B28&amp;";"&amp;'Meldung Teilnehmer'!C28&amp;";"&amp;'Meldung Teilnehmer'!D28&amp;";"&amp;TEXT('Meldung Teilnehmer'!E28,"JJJJ-MM-TT")&amp;";;"&amp;IF(ISBLANK('Meldung Teilnehmer'!R28),'allg. Daten'!C$7,'Meldung Teilnehmer'!R28)&amp;";EK;"&amp;'Meldung Teilnehmer'!G28&amp;";"&amp;'Meldung Teilnehmer'!H28&amp;";PK;"&amp;'Meldung Teilnehmer'!I28&amp;";"&amp;'Meldung Teilnehmer'!J28&amp;";KGK;"&amp;'Meldung Teilnehmer'!K28&amp;";"&amp;'Meldung Teilnehmer'!L28&amp;";"&amp;'Meldung Teilnehmer'!M28&amp;";GGK;"&amp;'Meldung Teilnehmer'!N28&amp;";"&amp;'Meldung Teilnehmer'!O28&amp;";"&amp;'Meldung Teilnehmer'!P28,"")</f>
        <v/>
      </c>
      <c r="B21" s="105"/>
      <c r="C21" s="105"/>
    </row>
    <row r="22" spans="1:3" s="50" customFormat="1" ht="24.95" customHeight="1" x14ac:dyDescent="0.35">
      <c r="A22" s="105" t="str">
        <f>IF(NOT(ISBLANK('Meldung Teilnehmer'!B29)),'Meldung Teilnehmer'!B29&amp;";"&amp;'Meldung Teilnehmer'!C29&amp;";"&amp;'Meldung Teilnehmer'!D29&amp;";"&amp;TEXT('Meldung Teilnehmer'!E29,"JJJJ-MM-TT")&amp;";;"&amp;IF(ISBLANK('Meldung Teilnehmer'!R29),'allg. Daten'!C$7,'Meldung Teilnehmer'!R29)&amp;";EK;"&amp;'Meldung Teilnehmer'!G29&amp;";"&amp;'Meldung Teilnehmer'!H29&amp;";PK;"&amp;'Meldung Teilnehmer'!I29&amp;";"&amp;'Meldung Teilnehmer'!J29&amp;";KGK;"&amp;'Meldung Teilnehmer'!K29&amp;";"&amp;'Meldung Teilnehmer'!L29&amp;";"&amp;'Meldung Teilnehmer'!M29&amp;";GGK;"&amp;'Meldung Teilnehmer'!N29&amp;";"&amp;'Meldung Teilnehmer'!O29&amp;";"&amp;'Meldung Teilnehmer'!P29,"")</f>
        <v/>
      </c>
      <c r="B22" s="105"/>
      <c r="C22" s="105"/>
    </row>
    <row r="23" spans="1:3" s="50" customFormat="1" ht="24.95" customHeight="1" x14ac:dyDescent="0.35">
      <c r="A23" s="105" t="str">
        <f>IF(NOT(ISBLANK('Meldung Teilnehmer'!B30)),'Meldung Teilnehmer'!B30&amp;";"&amp;'Meldung Teilnehmer'!C30&amp;";"&amp;'Meldung Teilnehmer'!D30&amp;";"&amp;TEXT('Meldung Teilnehmer'!E30,"JJJJ-MM-TT")&amp;";;"&amp;IF(ISBLANK('Meldung Teilnehmer'!R30),'allg. Daten'!C$7,'Meldung Teilnehmer'!R30)&amp;";EK;"&amp;'Meldung Teilnehmer'!G30&amp;";"&amp;'Meldung Teilnehmer'!H30&amp;";PK;"&amp;'Meldung Teilnehmer'!I30&amp;";"&amp;'Meldung Teilnehmer'!J30&amp;";KGK;"&amp;'Meldung Teilnehmer'!K30&amp;";"&amp;'Meldung Teilnehmer'!L30&amp;";"&amp;'Meldung Teilnehmer'!M30&amp;";GGK;"&amp;'Meldung Teilnehmer'!N30&amp;";"&amp;'Meldung Teilnehmer'!O30&amp;";"&amp;'Meldung Teilnehmer'!P30,"")</f>
        <v/>
      </c>
      <c r="B23" s="105"/>
      <c r="C23" s="105"/>
    </row>
    <row r="24" spans="1:3" s="50" customFormat="1" ht="24.95" customHeight="1" x14ac:dyDescent="0.35">
      <c r="A24" s="105" t="str">
        <f>IF(NOT(ISBLANK('Meldung Teilnehmer'!B31)),'Meldung Teilnehmer'!B31&amp;";"&amp;'Meldung Teilnehmer'!C31&amp;";"&amp;'Meldung Teilnehmer'!D31&amp;";"&amp;TEXT('Meldung Teilnehmer'!E31,"JJJJ-MM-TT")&amp;";;"&amp;IF(ISBLANK('Meldung Teilnehmer'!R31),'allg. Daten'!C$7,'Meldung Teilnehmer'!R31)&amp;";EK;"&amp;'Meldung Teilnehmer'!G31&amp;";"&amp;'Meldung Teilnehmer'!H31&amp;";PK;"&amp;'Meldung Teilnehmer'!I31&amp;";"&amp;'Meldung Teilnehmer'!J31&amp;";KGK;"&amp;'Meldung Teilnehmer'!K31&amp;";"&amp;'Meldung Teilnehmer'!L31&amp;";"&amp;'Meldung Teilnehmer'!M31&amp;";GGK;"&amp;'Meldung Teilnehmer'!N31&amp;";"&amp;'Meldung Teilnehmer'!O31&amp;";"&amp;'Meldung Teilnehmer'!P31,"")</f>
        <v/>
      </c>
      <c r="B24" s="105"/>
      <c r="C24" s="105"/>
    </row>
    <row r="25" spans="1:3" s="50" customFormat="1" ht="24.95" customHeight="1" x14ac:dyDescent="0.35">
      <c r="A25" s="105" t="str">
        <f>IF(NOT(ISBLANK('Meldung Teilnehmer'!B32)),'Meldung Teilnehmer'!B32&amp;";"&amp;'Meldung Teilnehmer'!C32&amp;";"&amp;'Meldung Teilnehmer'!D32&amp;";"&amp;TEXT('Meldung Teilnehmer'!E32,"JJJJ-MM-TT")&amp;";;"&amp;IF(ISBLANK('Meldung Teilnehmer'!R32),'allg. Daten'!C$7,'Meldung Teilnehmer'!R32)&amp;";EK;"&amp;'Meldung Teilnehmer'!G32&amp;";"&amp;'Meldung Teilnehmer'!H32&amp;";PK;"&amp;'Meldung Teilnehmer'!I32&amp;";"&amp;'Meldung Teilnehmer'!J32&amp;";KGK;"&amp;'Meldung Teilnehmer'!K32&amp;";"&amp;'Meldung Teilnehmer'!L32&amp;";"&amp;'Meldung Teilnehmer'!M32&amp;";GGK;"&amp;'Meldung Teilnehmer'!N32&amp;";"&amp;'Meldung Teilnehmer'!O32&amp;";"&amp;'Meldung Teilnehmer'!P32,"")</f>
        <v/>
      </c>
      <c r="B25" s="105"/>
      <c r="C25" s="105"/>
    </row>
    <row r="26" spans="1:3" s="50" customFormat="1" ht="24.95" customHeight="1" x14ac:dyDescent="0.35">
      <c r="A26" s="105" t="str">
        <f>IF(NOT(ISBLANK('Meldung Teilnehmer'!B33)),'Meldung Teilnehmer'!B33&amp;";"&amp;'Meldung Teilnehmer'!C33&amp;";"&amp;'Meldung Teilnehmer'!D33&amp;";"&amp;TEXT('Meldung Teilnehmer'!E33,"JJJJ-MM-TT")&amp;";;"&amp;IF(ISBLANK('Meldung Teilnehmer'!R33),'allg. Daten'!C$7,'Meldung Teilnehmer'!R33)&amp;";EK;"&amp;'Meldung Teilnehmer'!G33&amp;";"&amp;'Meldung Teilnehmer'!H33&amp;";PK;"&amp;'Meldung Teilnehmer'!I33&amp;";"&amp;'Meldung Teilnehmer'!J33&amp;";KGK;"&amp;'Meldung Teilnehmer'!K33&amp;";"&amp;'Meldung Teilnehmer'!L33&amp;";"&amp;'Meldung Teilnehmer'!M33&amp;";GGK;"&amp;'Meldung Teilnehmer'!N33&amp;";"&amp;'Meldung Teilnehmer'!O33&amp;";"&amp;'Meldung Teilnehmer'!P33,"")</f>
        <v/>
      </c>
      <c r="B26" s="105"/>
      <c r="C26" s="105"/>
    </row>
    <row r="27" spans="1:3" s="50" customFormat="1" ht="24.95" customHeight="1" x14ac:dyDescent="0.35">
      <c r="A27" s="105" t="str">
        <f>IF(NOT(ISBLANK('Meldung Teilnehmer'!B34)),'Meldung Teilnehmer'!B34&amp;";"&amp;'Meldung Teilnehmer'!C34&amp;";"&amp;'Meldung Teilnehmer'!D34&amp;";"&amp;TEXT('Meldung Teilnehmer'!E34,"JJJJ-MM-TT")&amp;";;"&amp;IF(ISBLANK('Meldung Teilnehmer'!R34),'allg. Daten'!C$7,'Meldung Teilnehmer'!R34)&amp;";EK;"&amp;'Meldung Teilnehmer'!G34&amp;";"&amp;'Meldung Teilnehmer'!H34&amp;";PK;"&amp;'Meldung Teilnehmer'!I34&amp;";"&amp;'Meldung Teilnehmer'!J34&amp;";KGK;"&amp;'Meldung Teilnehmer'!K34&amp;";"&amp;'Meldung Teilnehmer'!L34&amp;";"&amp;'Meldung Teilnehmer'!M34&amp;";GGK;"&amp;'Meldung Teilnehmer'!N34&amp;";"&amp;'Meldung Teilnehmer'!O34&amp;";"&amp;'Meldung Teilnehmer'!P34,"")</f>
        <v/>
      </c>
      <c r="B27" s="105"/>
      <c r="C27" s="105"/>
    </row>
    <row r="28" spans="1:3" s="50" customFormat="1" ht="24.95" customHeight="1" x14ac:dyDescent="0.35">
      <c r="A28" s="105" t="str">
        <f>IF(NOT(ISBLANK('Meldung Teilnehmer'!B35)),'Meldung Teilnehmer'!B35&amp;";"&amp;'Meldung Teilnehmer'!C35&amp;";"&amp;'Meldung Teilnehmer'!D35&amp;";"&amp;TEXT('Meldung Teilnehmer'!E35,"JJJJ-MM-TT")&amp;";;"&amp;IF(ISBLANK('Meldung Teilnehmer'!R35),'allg. Daten'!C$7,'Meldung Teilnehmer'!R35)&amp;";EK;"&amp;'Meldung Teilnehmer'!G35&amp;";"&amp;'Meldung Teilnehmer'!H35&amp;";PK;"&amp;'Meldung Teilnehmer'!I35&amp;";"&amp;'Meldung Teilnehmer'!J35&amp;";KGK;"&amp;'Meldung Teilnehmer'!K35&amp;";"&amp;'Meldung Teilnehmer'!L35&amp;";"&amp;'Meldung Teilnehmer'!M35&amp;";GGK;"&amp;'Meldung Teilnehmer'!N35&amp;";"&amp;'Meldung Teilnehmer'!O35&amp;";"&amp;'Meldung Teilnehmer'!P35,"")</f>
        <v/>
      </c>
      <c r="B28" s="105"/>
      <c r="C28" s="105"/>
    </row>
    <row r="29" spans="1:3" s="50" customFormat="1" ht="24.95" customHeight="1" x14ac:dyDescent="0.35">
      <c r="A29" s="105" t="str">
        <f>IF(NOT(ISBLANK('Meldung Teilnehmer'!B36)),'Meldung Teilnehmer'!B36&amp;";"&amp;'Meldung Teilnehmer'!C36&amp;";"&amp;'Meldung Teilnehmer'!D36&amp;";"&amp;TEXT('Meldung Teilnehmer'!E36,"JJJJ-MM-TT")&amp;";;"&amp;IF(ISBLANK('Meldung Teilnehmer'!R36),'allg. Daten'!C$7,'Meldung Teilnehmer'!R36)&amp;";EK;"&amp;'Meldung Teilnehmer'!G36&amp;";"&amp;'Meldung Teilnehmer'!H36&amp;";PK;"&amp;'Meldung Teilnehmer'!I36&amp;";"&amp;'Meldung Teilnehmer'!J36&amp;";KGK;"&amp;'Meldung Teilnehmer'!K36&amp;";"&amp;'Meldung Teilnehmer'!L36&amp;";"&amp;'Meldung Teilnehmer'!M36&amp;";GGK;"&amp;'Meldung Teilnehmer'!N36&amp;";"&amp;'Meldung Teilnehmer'!O36&amp;";"&amp;'Meldung Teilnehmer'!P36,"")</f>
        <v/>
      </c>
      <c r="B29" s="105"/>
      <c r="C29" s="105"/>
    </row>
    <row r="30" spans="1:3" s="50" customFormat="1" ht="24.95" customHeight="1" x14ac:dyDescent="0.35">
      <c r="A30" s="105" t="str">
        <f>IF(NOT(ISBLANK('Meldung Teilnehmer'!B37)),'Meldung Teilnehmer'!B37&amp;";"&amp;'Meldung Teilnehmer'!C37&amp;";"&amp;'Meldung Teilnehmer'!D37&amp;";"&amp;TEXT('Meldung Teilnehmer'!E37,"JJJJ-MM-TT")&amp;";;"&amp;IF(ISBLANK('Meldung Teilnehmer'!R37),'allg. Daten'!C$7,'Meldung Teilnehmer'!R37)&amp;";EK;"&amp;'Meldung Teilnehmer'!G37&amp;";"&amp;'Meldung Teilnehmer'!H37&amp;";PK;"&amp;'Meldung Teilnehmer'!I37&amp;";"&amp;'Meldung Teilnehmer'!J37&amp;";KGK;"&amp;'Meldung Teilnehmer'!K37&amp;";"&amp;'Meldung Teilnehmer'!L37&amp;";"&amp;'Meldung Teilnehmer'!M37&amp;";GGK;"&amp;'Meldung Teilnehmer'!N37&amp;";"&amp;'Meldung Teilnehmer'!O37&amp;";"&amp;'Meldung Teilnehmer'!P37,"")</f>
        <v/>
      </c>
      <c r="B30" s="105"/>
      <c r="C30" s="105"/>
    </row>
    <row r="31" spans="1:3" s="50" customFormat="1" ht="24.95" customHeight="1" x14ac:dyDescent="0.35">
      <c r="A31" s="105" t="str">
        <f>IF(NOT(ISBLANK('Meldung Teilnehmer'!B38)),'Meldung Teilnehmer'!B38&amp;";"&amp;'Meldung Teilnehmer'!C38&amp;";"&amp;'Meldung Teilnehmer'!D38&amp;";"&amp;TEXT('Meldung Teilnehmer'!E38,"JJJJ-MM-TT")&amp;";;"&amp;IF(ISBLANK('Meldung Teilnehmer'!R38),'allg. Daten'!C$7,'Meldung Teilnehmer'!R38)&amp;";EK;"&amp;'Meldung Teilnehmer'!G38&amp;";"&amp;'Meldung Teilnehmer'!H38&amp;";PK;"&amp;'Meldung Teilnehmer'!I38&amp;";"&amp;'Meldung Teilnehmer'!J38&amp;";KGK;"&amp;'Meldung Teilnehmer'!K38&amp;";"&amp;'Meldung Teilnehmer'!L38&amp;";"&amp;'Meldung Teilnehmer'!M38&amp;";GGK;"&amp;'Meldung Teilnehmer'!N38&amp;";"&amp;'Meldung Teilnehmer'!O38&amp;";"&amp;'Meldung Teilnehmer'!P38,"")</f>
        <v/>
      </c>
      <c r="B31" s="105"/>
      <c r="C31" s="105"/>
    </row>
    <row r="32" spans="1:3" s="50" customFormat="1" ht="24.95" customHeight="1" x14ac:dyDescent="0.35">
      <c r="A32" s="105" t="str">
        <f>IF(NOT(ISBLANK('Meldung Teilnehmer'!B39)),'Meldung Teilnehmer'!B39&amp;";"&amp;'Meldung Teilnehmer'!C39&amp;";"&amp;'Meldung Teilnehmer'!D39&amp;";"&amp;TEXT('Meldung Teilnehmer'!E39,"JJJJ-MM-TT")&amp;";;"&amp;IF(ISBLANK('Meldung Teilnehmer'!R39),'allg. Daten'!C$7,'Meldung Teilnehmer'!R39)&amp;";EK;"&amp;'Meldung Teilnehmer'!G39&amp;";"&amp;'Meldung Teilnehmer'!H39&amp;";PK;"&amp;'Meldung Teilnehmer'!I39&amp;";"&amp;'Meldung Teilnehmer'!J39&amp;";KGK;"&amp;'Meldung Teilnehmer'!K39&amp;";"&amp;'Meldung Teilnehmer'!L39&amp;";"&amp;'Meldung Teilnehmer'!M39&amp;";GGK;"&amp;'Meldung Teilnehmer'!N39&amp;";"&amp;'Meldung Teilnehmer'!O39&amp;";"&amp;'Meldung Teilnehmer'!P39,"")</f>
        <v/>
      </c>
      <c r="B32" s="105"/>
      <c r="C32" s="105"/>
    </row>
    <row r="33" spans="1:3" s="50" customFormat="1" ht="24.95" customHeight="1" x14ac:dyDescent="0.35">
      <c r="A33" s="105" t="str">
        <f>IF(NOT(ISBLANK('Meldung Teilnehmer'!B40)),'Meldung Teilnehmer'!B40&amp;";"&amp;'Meldung Teilnehmer'!C40&amp;";"&amp;'Meldung Teilnehmer'!D40&amp;";"&amp;TEXT('Meldung Teilnehmer'!E40,"JJJJ-MM-TT")&amp;";;"&amp;IF(ISBLANK('Meldung Teilnehmer'!R40),'allg. Daten'!C$7,'Meldung Teilnehmer'!R40)&amp;";EK;"&amp;'Meldung Teilnehmer'!G40&amp;";"&amp;'Meldung Teilnehmer'!H40&amp;";PK;"&amp;'Meldung Teilnehmer'!I40&amp;";"&amp;'Meldung Teilnehmer'!J40&amp;";KGK;"&amp;'Meldung Teilnehmer'!K40&amp;";"&amp;'Meldung Teilnehmer'!L40&amp;";"&amp;'Meldung Teilnehmer'!M40&amp;";GGK;"&amp;'Meldung Teilnehmer'!N40&amp;";"&amp;'Meldung Teilnehmer'!O40&amp;";"&amp;'Meldung Teilnehmer'!P40,"")</f>
        <v/>
      </c>
      <c r="B33" s="105"/>
      <c r="C33" s="105"/>
    </row>
    <row r="34" spans="1:3" s="50" customFormat="1" ht="24.95" customHeight="1" x14ac:dyDescent="0.35">
      <c r="A34" s="105" t="str">
        <f>IF(NOT(ISBLANK('Meldung Teilnehmer'!B41)),'Meldung Teilnehmer'!B41&amp;";"&amp;'Meldung Teilnehmer'!C41&amp;";"&amp;'Meldung Teilnehmer'!D41&amp;";"&amp;TEXT('Meldung Teilnehmer'!E41,"JJJJ-MM-TT")&amp;";;"&amp;IF(ISBLANK('Meldung Teilnehmer'!R41),'allg. Daten'!C$7,'Meldung Teilnehmer'!R41)&amp;";EK;"&amp;'Meldung Teilnehmer'!G41&amp;";"&amp;'Meldung Teilnehmer'!H41&amp;";PK;"&amp;'Meldung Teilnehmer'!I41&amp;";"&amp;'Meldung Teilnehmer'!J41&amp;";KGK;"&amp;'Meldung Teilnehmer'!K41&amp;";"&amp;'Meldung Teilnehmer'!L41&amp;";"&amp;'Meldung Teilnehmer'!M41&amp;";GGK;"&amp;'Meldung Teilnehmer'!N41&amp;";"&amp;'Meldung Teilnehmer'!O41&amp;";"&amp;'Meldung Teilnehmer'!P41,"")</f>
        <v/>
      </c>
      <c r="B34" s="105"/>
      <c r="C34" s="105"/>
    </row>
    <row r="35" spans="1:3" s="50" customFormat="1" ht="24.95" customHeight="1" x14ac:dyDescent="0.35">
      <c r="A35" s="105" t="str">
        <f>IF(NOT(ISBLANK('Meldung Teilnehmer'!B42)),'Meldung Teilnehmer'!B42&amp;";"&amp;'Meldung Teilnehmer'!C42&amp;";"&amp;'Meldung Teilnehmer'!D42&amp;";"&amp;TEXT('Meldung Teilnehmer'!E42,"JJJJ-MM-TT")&amp;";;"&amp;IF(ISBLANK('Meldung Teilnehmer'!R42),'allg. Daten'!C$7,'Meldung Teilnehmer'!R42)&amp;";EK;"&amp;'Meldung Teilnehmer'!G42&amp;";"&amp;'Meldung Teilnehmer'!H42&amp;";PK;"&amp;'Meldung Teilnehmer'!I42&amp;";"&amp;'Meldung Teilnehmer'!J42&amp;";KGK;"&amp;'Meldung Teilnehmer'!K42&amp;";"&amp;'Meldung Teilnehmer'!L42&amp;";"&amp;'Meldung Teilnehmer'!M42&amp;";GGK;"&amp;'Meldung Teilnehmer'!N42&amp;";"&amp;'Meldung Teilnehmer'!O42&amp;";"&amp;'Meldung Teilnehmer'!P42,"")</f>
        <v/>
      </c>
      <c r="B35" s="105"/>
      <c r="C35" s="105"/>
    </row>
    <row r="36" spans="1:3" s="50" customFormat="1" ht="24.95" customHeight="1" x14ac:dyDescent="0.35">
      <c r="A36" s="105" t="str">
        <f>IF(NOT(ISBLANK('Meldung Teilnehmer'!B43)),'Meldung Teilnehmer'!B43&amp;";"&amp;'Meldung Teilnehmer'!C43&amp;";"&amp;'Meldung Teilnehmer'!D43&amp;";"&amp;TEXT('Meldung Teilnehmer'!E43,"JJJJ-MM-TT")&amp;";;"&amp;IF(ISBLANK('Meldung Teilnehmer'!R43),'allg. Daten'!C$7,'Meldung Teilnehmer'!R43)&amp;";EK;"&amp;'Meldung Teilnehmer'!G43&amp;";"&amp;'Meldung Teilnehmer'!H43&amp;";PK;"&amp;'Meldung Teilnehmer'!I43&amp;";"&amp;'Meldung Teilnehmer'!J43&amp;";KGK;"&amp;'Meldung Teilnehmer'!K43&amp;";"&amp;'Meldung Teilnehmer'!L43&amp;";"&amp;'Meldung Teilnehmer'!M43&amp;";GGK;"&amp;'Meldung Teilnehmer'!N43&amp;";"&amp;'Meldung Teilnehmer'!O43&amp;";"&amp;'Meldung Teilnehmer'!P43,"")</f>
        <v/>
      </c>
      <c r="B36" s="105"/>
      <c r="C36" s="105"/>
    </row>
    <row r="37" spans="1:3" s="50" customFormat="1" ht="24.95" customHeight="1" x14ac:dyDescent="0.35">
      <c r="A37" s="105" t="str">
        <f>IF(NOT(ISBLANK('Meldung Teilnehmer'!B44)),'Meldung Teilnehmer'!B44&amp;";"&amp;'Meldung Teilnehmer'!C44&amp;";"&amp;'Meldung Teilnehmer'!D44&amp;";"&amp;TEXT('Meldung Teilnehmer'!E44,"JJJJ-MM-TT")&amp;";;"&amp;IF(ISBLANK('Meldung Teilnehmer'!R44),'allg. Daten'!C$7,'Meldung Teilnehmer'!R44)&amp;";EK;"&amp;'Meldung Teilnehmer'!G44&amp;";"&amp;'Meldung Teilnehmer'!H44&amp;";PK;"&amp;'Meldung Teilnehmer'!I44&amp;";"&amp;'Meldung Teilnehmer'!J44&amp;";KGK;"&amp;'Meldung Teilnehmer'!K44&amp;";"&amp;'Meldung Teilnehmer'!L44&amp;";"&amp;'Meldung Teilnehmer'!M44&amp;";GGK;"&amp;'Meldung Teilnehmer'!N44&amp;";"&amp;'Meldung Teilnehmer'!O44&amp;";"&amp;'Meldung Teilnehmer'!P44,"")</f>
        <v/>
      </c>
      <c r="B37" s="105"/>
      <c r="C37" s="105"/>
    </row>
    <row r="38" spans="1:3" s="50" customFormat="1" ht="24.95" customHeight="1" x14ac:dyDescent="0.35">
      <c r="A38" s="105" t="str">
        <f>IF(NOT(ISBLANK('Meldung Teilnehmer'!B45)),'Meldung Teilnehmer'!B45&amp;";"&amp;'Meldung Teilnehmer'!C45&amp;";"&amp;'Meldung Teilnehmer'!D45&amp;";"&amp;TEXT('Meldung Teilnehmer'!E45,"JJJJ-MM-TT")&amp;";;"&amp;IF(ISBLANK('Meldung Teilnehmer'!R45),'allg. Daten'!C$7,'Meldung Teilnehmer'!R45)&amp;";EK;"&amp;'Meldung Teilnehmer'!G45&amp;";"&amp;'Meldung Teilnehmer'!H45&amp;";PK;"&amp;'Meldung Teilnehmer'!I45&amp;";"&amp;'Meldung Teilnehmer'!J45&amp;";KGK;"&amp;'Meldung Teilnehmer'!K45&amp;";"&amp;'Meldung Teilnehmer'!L45&amp;";"&amp;'Meldung Teilnehmer'!M45&amp;";GGK;"&amp;'Meldung Teilnehmer'!N45&amp;";"&amp;'Meldung Teilnehmer'!O45&amp;";"&amp;'Meldung Teilnehmer'!P45,"")</f>
        <v/>
      </c>
      <c r="B38" s="105"/>
      <c r="C38" s="105"/>
    </row>
    <row r="39" spans="1:3" s="50" customFormat="1" ht="24.95" customHeight="1" x14ac:dyDescent="0.35">
      <c r="A39" s="105" t="str">
        <f>IF(NOT(ISBLANK('Meldung Teilnehmer'!B46)),'Meldung Teilnehmer'!B46&amp;";"&amp;'Meldung Teilnehmer'!C46&amp;";"&amp;'Meldung Teilnehmer'!D46&amp;";"&amp;TEXT('Meldung Teilnehmer'!E46,"JJJJ-MM-TT")&amp;";;"&amp;IF(ISBLANK('Meldung Teilnehmer'!R46),'allg. Daten'!C$7,'Meldung Teilnehmer'!R46)&amp;";EK;"&amp;'Meldung Teilnehmer'!G46&amp;";"&amp;'Meldung Teilnehmer'!H46&amp;";PK;"&amp;'Meldung Teilnehmer'!I46&amp;";"&amp;'Meldung Teilnehmer'!J46&amp;";KGK;"&amp;'Meldung Teilnehmer'!K46&amp;";"&amp;'Meldung Teilnehmer'!L46&amp;";"&amp;'Meldung Teilnehmer'!M46&amp;";GGK;"&amp;'Meldung Teilnehmer'!N46&amp;";"&amp;'Meldung Teilnehmer'!O46&amp;";"&amp;'Meldung Teilnehmer'!P46,"")</f>
        <v/>
      </c>
      <c r="B39" s="105"/>
      <c r="C39" s="105"/>
    </row>
    <row r="40" spans="1:3" s="50" customFormat="1" ht="24.95" customHeight="1" x14ac:dyDescent="0.35">
      <c r="A40" s="105" t="str">
        <f>IF(NOT(ISBLANK('Meldung Teilnehmer'!B47)),'Meldung Teilnehmer'!B47&amp;";"&amp;'Meldung Teilnehmer'!C47&amp;";"&amp;'Meldung Teilnehmer'!D47&amp;";"&amp;TEXT('Meldung Teilnehmer'!E47,"JJJJ-MM-TT")&amp;";;"&amp;IF(ISBLANK('Meldung Teilnehmer'!R47),'allg. Daten'!C$7,'Meldung Teilnehmer'!R47)&amp;";EK;"&amp;'Meldung Teilnehmer'!G47&amp;";"&amp;'Meldung Teilnehmer'!H47&amp;";PK;"&amp;'Meldung Teilnehmer'!I47&amp;";"&amp;'Meldung Teilnehmer'!J47&amp;";KGK;"&amp;'Meldung Teilnehmer'!K47&amp;";"&amp;'Meldung Teilnehmer'!L47&amp;";"&amp;'Meldung Teilnehmer'!M47&amp;";GGK;"&amp;'Meldung Teilnehmer'!N47&amp;";"&amp;'Meldung Teilnehmer'!O47&amp;";"&amp;'Meldung Teilnehmer'!P47,"")</f>
        <v/>
      </c>
      <c r="B40" s="105"/>
      <c r="C40" s="105"/>
    </row>
    <row r="41" spans="1:3" s="50" customFormat="1" ht="24.95" customHeight="1" x14ac:dyDescent="0.35">
      <c r="A41" s="105" t="str">
        <f>IF(NOT(ISBLANK('Meldung Teilnehmer'!B48)),'Meldung Teilnehmer'!B48&amp;";"&amp;'Meldung Teilnehmer'!C48&amp;";"&amp;'Meldung Teilnehmer'!D48&amp;";"&amp;TEXT('Meldung Teilnehmer'!E48,"JJJJ-MM-TT")&amp;";;"&amp;IF(ISBLANK('Meldung Teilnehmer'!R48),'allg. Daten'!C$7,'Meldung Teilnehmer'!R48)&amp;";EK;"&amp;'Meldung Teilnehmer'!G48&amp;";"&amp;'Meldung Teilnehmer'!H48&amp;";PK;"&amp;'Meldung Teilnehmer'!I48&amp;";"&amp;'Meldung Teilnehmer'!J48&amp;";KGK;"&amp;'Meldung Teilnehmer'!K48&amp;";"&amp;'Meldung Teilnehmer'!L48&amp;";"&amp;'Meldung Teilnehmer'!M48&amp;";GGK;"&amp;'Meldung Teilnehmer'!N48&amp;";"&amp;'Meldung Teilnehmer'!O48&amp;";"&amp;'Meldung Teilnehmer'!P48,"")</f>
        <v/>
      </c>
      <c r="B41" s="105"/>
      <c r="C41" s="105"/>
    </row>
    <row r="42" spans="1:3" s="50" customFormat="1" ht="24.95" customHeight="1" x14ac:dyDescent="0.35">
      <c r="A42" s="105" t="str">
        <f>IF(NOT(ISBLANK('Meldung Teilnehmer'!B49)),'Meldung Teilnehmer'!B49&amp;";"&amp;'Meldung Teilnehmer'!C49&amp;";"&amp;'Meldung Teilnehmer'!D49&amp;";"&amp;TEXT('Meldung Teilnehmer'!E49,"JJJJ-MM-TT")&amp;";;"&amp;IF(ISBLANK('Meldung Teilnehmer'!R49),'allg. Daten'!C$7,'Meldung Teilnehmer'!R49)&amp;";EK;"&amp;'Meldung Teilnehmer'!G49&amp;";"&amp;'Meldung Teilnehmer'!H49&amp;";PK;"&amp;'Meldung Teilnehmer'!I49&amp;";"&amp;'Meldung Teilnehmer'!J49&amp;";KGK;"&amp;'Meldung Teilnehmer'!K49&amp;";"&amp;'Meldung Teilnehmer'!L49&amp;";"&amp;'Meldung Teilnehmer'!M49&amp;";GGK;"&amp;'Meldung Teilnehmer'!N49&amp;";"&amp;'Meldung Teilnehmer'!O49&amp;";"&amp;'Meldung Teilnehmer'!P49,"")</f>
        <v/>
      </c>
      <c r="B42" s="105"/>
      <c r="C42" s="105"/>
    </row>
    <row r="43" spans="1:3" s="50" customFormat="1" ht="24.95" customHeight="1" x14ac:dyDescent="0.35">
      <c r="A43" s="105" t="str">
        <f>IF(NOT(ISBLANK('Meldung Teilnehmer'!B50)),'Meldung Teilnehmer'!B50&amp;";"&amp;'Meldung Teilnehmer'!C50&amp;";"&amp;'Meldung Teilnehmer'!D50&amp;";"&amp;TEXT('Meldung Teilnehmer'!E50,"JJJJ-MM-TT")&amp;";;"&amp;IF(ISBLANK('Meldung Teilnehmer'!R50),'allg. Daten'!C$7,'Meldung Teilnehmer'!R50)&amp;";EK;"&amp;'Meldung Teilnehmer'!G50&amp;";"&amp;'Meldung Teilnehmer'!H50&amp;";PK;"&amp;'Meldung Teilnehmer'!I50&amp;";"&amp;'Meldung Teilnehmer'!J50&amp;";KGK;"&amp;'Meldung Teilnehmer'!K50&amp;";"&amp;'Meldung Teilnehmer'!L50&amp;";"&amp;'Meldung Teilnehmer'!M50&amp;";GGK;"&amp;'Meldung Teilnehmer'!N50&amp;";"&amp;'Meldung Teilnehmer'!O50&amp;";"&amp;'Meldung Teilnehmer'!P50,"")</f>
        <v/>
      </c>
      <c r="B43" s="105"/>
      <c r="C43" s="105"/>
    </row>
    <row r="44" spans="1:3" s="50" customFormat="1" ht="24.95" customHeight="1" x14ac:dyDescent="0.35">
      <c r="A44" s="105" t="str">
        <f>IF(NOT(ISBLANK('Meldung Teilnehmer'!B51)),'Meldung Teilnehmer'!B51&amp;";"&amp;'Meldung Teilnehmer'!C51&amp;";"&amp;'Meldung Teilnehmer'!D51&amp;";"&amp;TEXT('Meldung Teilnehmer'!E51,"JJJJ-MM-TT")&amp;";;"&amp;IF(ISBLANK('Meldung Teilnehmer'!R51),'allg. Daten'!C$7,'Meldung Teilnehmer'!R51)&amp;";EK;"&amp;'Meldung Teilnehmer'!G51&amp;";"&amp;'Meldung Teilnehmer'!H51&amp;";PK;"&amp;'Meldung Teilnehmer'!I51&amp;";"&amp;'Meldung Teilnehmer'!J51&amp;";KGK;"&amp;'Meldung Teilnehmer'!K51&amp;";"&amp;'Meldung Teilnehmer'!L51&amp;";"&amp;'Meldung Teilnehmer'!M51&amp;";GGK;"&amp;'Meldung Teilnehmer'!N51&amp;";"&amp;'Meldung Teilnehmer'!O51&amp;";"&amp;'Meldung Teilnehmer'!P51,"")</f>
        <v/>
      </c>
      <c r="B44" s="105"/>
      <c r="C44" s="105"/>
    </row>
    <row r="45" spans="1:3" s="50" customFormat="1" ht="24.95" customHeight="1" x14ac:dyDescent="0.35">
      <c r="A45" s="105" t="str">
        <f>IF(NOT(ISBLANK('Meldung Teilnehmer'!B52)),'Meldung Teilnehmer'!B52&amp;";"&amp;'Meldung Teilnehmer'!C52&amp;";"&amp;'Meldung Teilnehmer'!D52&amp;";"&amp;TEXT('Meldung Teilnehmer'!E52,"JJJJ-MM-TT")&amp;";;"&amp;IF(ISBLANK('Meldung Teilnehmer'!R52),'allg. Daten'!C$7,'Meldung Teilnehmer'!R52)&amp;";EK;"&amp;'Meldung Teilnehmer'!G52&amp;";"&amp;'Meldung Teilnehmer'!H52&amp;";PK;"&amp;'Meldung Teilnehmer'!I52&amp;";"&amp;'Meldung Teilnehmer'!J52&amp;";KGK;"&amp;'Meldung Teilnehmer'!K52&amp;";"&amp;'Meldung Teilnehmer'!L52&amp;";"&amp;'Meldung Teilnehmer'!M52&amp;";GGK;"&amp;'Meldung Teilnehmer'!N52&amp;";"&amp;'Meldung Teilnehmer'!O52&amp;";"&amp;'Meldung Teilnehmer'!P52,"")</f>
        <v/>
      </c>
      <c r="B45" s="105"/>
      <c r="C45" s="105"/>
    </row>
    <row r="46" spans="1:3" s="50" customFormat="1" ht="24.95" customHeight="1" x14ac:dyDescent="0.35">
      <c r="A46" s="105" t="str">
        <f>IF(NOT(ISBLANK('Meldung Teilnehmer'!B53)),'Meldung Teilnehmer'!B53&amp;";"&amp;'Meldung Teilnehmer'!C53&amp;";"&amp;'Meldung Teilnehmer'!D53&amp;";"&amp;TEXT('Meldung Teilnehmer'!E53,"JJJJ-MM-TT")&amp;";;"&amp;IF(ISBLANK('Meldung Teilnehmer'!R53),'allg. Daten'!C$7,'Meldung Teilnehmer'!R53)&amp;";EK;"&amp;'Meldung Teilnehmer'!G53&amp;";"&amp;'Meldung Teilnehmer'!H53&amp;";PK;"&amp;'Meldung Teilnehmer'!I53&amp;";"&amp;'Meldung Teilnehmer'!J53&amp;";KGK;"&amp;'Meldung Teilnehmer'!K53&amp;";"&amp;'Meldung Teilnehmer'!L53&amp;";"&amp;'Meldung Teilnehmer'!M53&amp;";GGK;"&amp;'Meldung Teilnehmer'!N53&amp;";"&amp;'Meldung Teilnehmer'!O53&amp;";"&amp;'Meldung Teilnehmer'!P53,"")</f>
        <v/>
      </c>
      <c r="B46" s="105"/>
      <c r="C46" s="105"/>
    </row>
    <row r="47" spans="1:3" s="50" customFormat="1" ht="24.95" customHeight="1" x14ac:dyDescent="0.35">
      <c r="A47" s="105" t="str">
        <f>IF(NOT(ISBLANK('Meldung Teilnehmer'!B54)),'Meldung Teilnehmer'!B54&amp;";"&amp;'Meldung Teilnehmer'!C54&amp;";"&amp;'Meldung Teilnehmer'!D54&amp;";"&amp;TEXT('Meldung Teilnehmer'!E54,"JJJJ-MM-TT")&amp;";;"&amp;IF(ISBLANK('Meldung Teilnehmer'!R54),'allg. Daten'!C$7,'Meldung Teilnehmer'!R54)&amp;";EK;"&amp;'Meldung Teilnehmer'!G54&amp;";"&amp;'Meldung Teilnehmer'!H54&amp;";PK;"&amp;'Meldung Teilnehmer'!I54&amp;";"&amp;'Meldung Teilnehmer'!J54&amp;";KGK;"&amp;'Meldung Teilnehmer'!K54&amp;";"&amp;'Meldung Teilnehmer'!L54&amp;";"&amp;'Meldung Teilnehmer'!M54&amp;";GGK;"&amp;'Meldung Teilnehmer'!N54&amp;";"&amp;'Meldung Teilnehmer'!O54&amp;";"&amp;'Meldung Teilnehmer'!P54,"")</f>
        <v/>
      </c>
      <c r="B47" s="105"/>
      <c r="C47" s="105"/>
    </row>
    <row r="48" spans="1:3" s="50" customFormat="1" ht="24.95" customHeight="1" x14ac:dyDescent="0.35">
      <c r="A48" s="105" t="str">
        <f>IF(NOT(ISBLANK('Meldung Teilnehmer'!B55)),'Meldung Teilnehmer'!B55&amp;";"&amp;'Meldung Teilnehmer'!C55&amp;";"&amp;'Meldung Teilnehmer'!D55&amp;";"&amp;TEXT('Meldung Teilnehmer'!E55,"JJJJ-MM-TT")&amp;";;"&amp;IF(ISBLANK('Meldung Teilnehmer'!R55),'allg. Daten'!C$7,'Meldung Teilnehmer'!R55)&amp;";EK;"&amp;'Meldung Teilnehmer'!G55&amp;";"&amp;'Meldung Teilnehmer'!H55&amp;";PK;"&amp;'Meldung Teilnehmer'!I55&amp;";"&amp;'Meldung Teilnehmer'!J55&amp;";KGK;"&amp;'Meldung Teilnehmer'!K55&amp;";"&amp;'Meldung Teilnehmer'!L55&amp;";"&amp;'Meldung Teilnehmer'!M55&amp;";GGK;"&amp;'Meldung Teilnehmer'!N55&amp;";"&amp;'Meldung Teilnehmer'!O55&amp;";"&amp;'Meldung Teilnehmer'!P55,"")</f>
        <v/>
      </c>
      <c r="B48" s="105"/>
      <c r="C48" s="105"/>
    </row>
    <row r="49" spans="1:3" s="50" customFormat="1" ht="24.95" customHeight="1" x14ac:dyDescent="0.35">
      <c r="A49" s="105" t="str">
        <f>IF(NOT(ISBLANK('Meldung Teilnehmer'!B56)),'Meldung Teilnehmer'!B56&amp;";"&amp;'Meldung Teilnehmer'!C56&amp;";"&amp;'Meldung Teilnehmer'!D56&amp;";"&amp;TEXT('Meldung Teilnehmer'!E56,"JJJJ-MM-TT")&amp;";;"&amp;IF(ISBLANK('Meldung Teilnehmer'!R56),'allg. Daten'!C$7,'Meldung Teilnehmer'!R56)&amp;";EK;"&amp;'Meldung Teilnehmer'!G56&amp;";"&amp;'Meldung Teilnehmer'!H56&amp;";PK;"&amp;'Meldung Teilnehmer'!I56&amp;";"&amp;'Meldung Teilnehmer'!J56&amp;";KGK;"&amp;'Meldung Teilnehmer'!K56&amp;";"&amp;'Meldung Teilnehmer'!L56&amp;";"&amp;'Meldung Teilnehmer'!M56&amp;";GGK;"&amp;'Meldung Teilnehmer'!N56&amp;";"&amp;'Meldung Teilnehmer'!O56&amp;";"&amp;'Meldung Teilnehmer'!P56,"")</f>
        <v/>
      </c>
      <c r="B49" s="105"/>
      <c r="C49" s="105"/>
    </row>
    <row r="50" spans="1:3" s="50" customFormat="1" ht="24.95" customHeight="1" x14ac:dyDescent="0.35">
      <c r="A50" s="105" t="str">
        <f>IF(NOT(ISBLANK('Meldung Teilnehmer'!B57)),'Meldung Teilnehmer'!B57&amp;";"&amp;'Meldung Teilnehmer'!C57&amp;";"&amp;'Meldung Teilnehmer'!D57&amp;";"&amp;TEXT('Meldung Teilnehmer'!E57,"JJJJ-MM-TT")&amp;";;"&amp;IF(ISBLANK('Meldung Teilnehmer'!R57),'allg. Daten'!C$7,'Meldung Teilnehmer'!R57)&amp;";EK;"&amp;'Meldung Teilnehmer'!G57&amp;";"&amp;'Meldung Teilnehmer'!H57&amp;";PK;"&amp;'Meldung Teilnehmer'!I57&amp;";"&amp;'Meldung Teilnehmer'!J57&amp;";KGK;"&amp;'Meldung Teilnehmer'!K57&amp;";"&amp;'Meldung Teilnehmer'!L57&amp;";"&amp;'Meldung Teilnehmer'!M57&amp;";GGK;"&amp;'Meldung Teilnehmer'!N57&amp;";"&amp;'Meldung Teilnehmer'!O57&amp;";"&amp;'Meldung Teilnehmer'!P57,"")</f>
        <v/>
      </c>
      <c r="B50" s="105"/>
      <c r="C50" s="105"/>
    </row>
    <row r="51" spans="1:3" x14ac:dyDescent="0.35">
      <c r="A51" s="105" t="s">
        <v>29</v>
      </c>
    </row>
    <row r="52" spans="1:3" x14ac:dyDescent="0.35">
      <c r="A52" s="105" t="s">
        <v>29</v>
      </c>
    </row>
  </sheetData>
  <sheetProtection algorithmName="SHA-512" hashValue="gg9vFfdNSxpGIm1LLgP7oIKT38Y2uaF+GYMEQH2j+WWIAz68oh1QhhORTCg0aBOCMeHk4LUHp3JBIYsA75LNKQ==" saltValue="RcJkym9ejz8JSLtnrMCnog==" spinCount="100000" sheet="1" objects="1" scenarios="1"/>
  <phoneticPr fontId="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H34"/>
  <sheetViews>
    <sheetView workbookViewId="0">
      <selection activeCell="B24" sqref="B24"/>
    </sheetView>
  </sheetViews>
  <sheetFormatPr baseColWidth="10" defaultRowHeight="15" x14ac:dyDescent="0.2"/>
  <cols>
    <col min="1" max="1" width="28.125" style="121" customWidth="1"/>
    <col min="2" max="2" width="116.125" style="122" customWidth="1"/>
    <col min="3" max="3" width="11.625" style="108" hidden="1" customWidth="1"/>
    <col min="4" max="6" width="5.625" style="108" hidden="1" customWidth="1"/>
    <col min="7" max="7" width="1.875" style="108" hidden="1" customWidth="1"/>
    <col min="8" max="8" width="11" style="108"/>
  </cols>
  <sheetData>
    <row r="1" spans="1:8" ht="24.95" customHeight="1" x14ac:dyDescent="0.2">
      <c r="A1" s="113" t="s">
        <v>76</v>
      </c>
      <c r="B1" s="130" t="s">
        <v>99</v>
      </c>
    </row>
    <row r="2" spans="1:8" s="107" customFormat="1" ht="15" customHeight="1" x14ac:dyDescent="0.2">
      <c r="A2" s="114"/>
      <c r="B2" s="115" t="s">
        <v>80</v>
      </c>
    </row>
    <row r="3" spans="1:8" ht="24.95" customHeight="1" x14ac:dyDescent="0.2">
      <c r="A3" s="116" t="s">
        <v>78</v>
      </c>
      <c r="B3" s="127">
        <v>44738</v>
      </c>
      <c r="C3" s="125" t="str">
        <f>TEXT(B3,"TT.MM.JJJJ")</f>
        <v>27.06.2026</v>
      </c>
      <c r="D3" s="124" t="str">
        <f>LEFT(C3,FIND(".",C3)-1)</f>
        <v>27</v>
      </c>
      <c r="E3" s="124" t="str">
        <f>MID(C3,FIND(".",C3)+1,FIND(".",C3,FIND(".",C3)+1)-FIND(".",C3)-1)</f>
        <v>06</v>
      </c>
      <c r="F3" s="124" t="str">
        <f>RIGHT(C3,FIND(".",C3)+1)</f>
        <v>2026</v>
      </c>
      <c r="G3" s="108">
        <f ca="1">IF(OR(B3="DD.MM.YYYY",B3=""),0,IF(B3&lt;TODAY(),1,0))</f>
        <v>0</v>
      </c>
      <c r="H3" s="131" t="str">
        <f ca="1">IF(G3=1,"Das Datum liegt in der Vergangenheit!","")</f>
        <v/>
      </c>
    </row>
    <row r="4" spans="1:8" s="108" customFormat="1" ht="15" customHeight="1" x14ac:dyDescent="0.2">
      <c r="A4" s="117"/>
      <c r="B4" s="118" t="s">
        <v>79</v>
      </c>
      <c r="C4" s="126"/>
      <c r="D4" s="106"/>
    </row>
    <row r="5" spans="1:8" ht="24.95" customHeight="1" x14ac:dyDescent="0.2">
      <c r="A5" s="113" t="s">
        <v>77</v>
      </c>
      <c r="B5" s="127">
        <v>44739</v>
      </c>
      <c r="C5" s="125" t="str">
        <f>IF(B5&lt;&gt;"",TEXT(B5,"TT.MM.JJJJ"),"DD.MM.YYYY")</f>
        <v>28.06.2026</v>
      </c>
      <c r="D5" s="124" t="str">
        <f>LEFT(C5,FIND(".",C5)-1)</f>
        <v>28</v>
      </c>
      <c r="E5" s="124" t="str">
        <f>MID(C5,FIND(".",C5)+1,FIND(".",C5,FIND(".",C5)+1)-FIND(".",C5)-1)</f>
        <v>06</v>
      </c>
      <c r="F5" s="124" t="str">
        <f>RIGHT(C5,FIND(".",C5)+1)</f>
        <v>2026</v>
      </c>
      <c r="G5" s="108">
        <f ca="1">IF(OR(B5="DD.MM.YYYY",B5=""),0,IF(B5&lt;TODAY(),1,IF(B5&lt;B$3,2,0)))</f>
        <v>0</v>
      </c>
      <c r="H5" s="131" t="str">
        <f ca="1">IF(G5=1,"Das Datum liegt in der Vergangenheit!",IF(G5=2,"Das Datum liegt vor dem Startdatum!",""))</f>
        <v/>
      </c>
    </row>
    <row r="6" spans="1:8" s="108" customFormat="1" ht="24.95" customHeight="1" x14ac:dyDescent="0.2">
      <c r="A6" s="119" t="s">
        <v>84</v>
      </c>
      <c r="B6" s="113" t="str">
        <f>C6</f>
        <v>27. - 28.06.2026</v>
      </c>
      <c r="C6" s="108" t="str">
        <f>IF(F3=F5,IF(E3=E5,IF((D3=D5),C3,D3&amp;". - "&amp;C5),D3&amp;"."&amp;E3&amp;". - "&amp;C5),C3&amp;" - "&amp;C5)</f>
        <v>27. - 28.06.2026</v>
      </c>
    </row>
    <row r="7" spans="1:8" s="108" customFormat="1" ht="15" customHeight="1" x14ac:dyDescent="0.2">
      <c r="A7" s="119"/>
      <c r="B7" s="115" t="s">
        <v>85</v>
      </c>
    </row>
    <row r="8" spans="1:8" s="108" customFormat="1" ht="15" customHeight="1" x14ac:dyDescent="0.2">
      <c r="A8" s="119"/>
      <c r="B8" s="120"/>
    </row>
    <row r="9" spans="1:8" s="108" customFormat="1" ht="24.95" customHeight="1" x14ac:dyDescent="0.2">
      <c r="A9" s="113" t="s">
        <v>88</v>
      </c>
      <c r="B9" s="120"/>
    </row>
    <row r="10" spans="1:8" s="108" customFormat="1" ht="30" customHeight="1" x14ac:dyDescent="0.2">
      <c r="A10" s="117"/>
      <c r="B10" s="118" t="s">
        <v>93</v>
      </c>
      <c r="C10" s="126"/>
      <c r="D10" s="106"/>
    </row>
    <row r="11" spans="1:8" s="108" customFormat="1" ht="15" customHeight="1" x14ac:dyDescent="0.2">
      <c r="A11" s="117"/>
      <c r="B11" s="118" t="s">
        <v>96</v>
      </c>
      <c r="C11" s="126"/>
      <c r="D11" s="106"/>
    </row>
    <row r="12" spans="1:8" s="108" customFormat="1" ht="24.95" customHeight="1" x14ac:dyDescent="0.2">
      <c r="A12" s="113" t="s">
        <v>91</v>
      </c>
      <c r="B12" s="134">
        <v>20</v>
      </c>
      <c r="C12" s="108" t="str">
        <f>D12&amp;" Euro / Teilnehmer / Disziplin"&amp;IF(NOT(OR(B14=0,B14=""))," (maximal "&amp;D14&amp;" Euro)","")</f>
        <v>20,- Euro / Teilnehmer / Disziplin</v>
      </c>
      <c r="D12" s="108" t="str">
        <f>IF(NOT(OR(B12="XX",B12="")),IF(INT(B12)=B12,B12&amp;",-",B12),B12&amp;",-")</f>
        <v>20,-</v>
      </c>
      <c r="E12" s="108">
        <f>IF(OR(B12="XX",B12=0),0,B12)</f>
        <v>20</v>
      </c>
    </row>
    <row r="13" spans="1:8" s="108" customFormat="1" ht="15" customHeight="1" x14ac:dyDescent="0.2">
      <c r="A13" s="117"/>
      <c r="B13" s="118" t="s">
        <v>97</v>
      </c>
      <c r="C13" s="126"/>
      <c r="D13" s="106"/>
    </row>
    <row r="14" spans="1:8" s="108" customFormat="1" ht="24.95" customHeight="1" x14ac:dyDescent="0.2">
      <c r="A14" s="113" t="s">
        <v>92</v>
      </c>
      <c r="B14" s="134">
        <v>0</v>
      </c>
      <c r="D14" s="108" t="str">
        <f>IF(NOT(OR(B14="XX",B14="")),IF(INT(B14)=B14,B14&amp;",-",B14),B14&amp;",-")</f>
        <v>0,-</v>
      </c>
      <c r="E14" s="108">
        <f>IF(OR(B14="XX",B14=0),1000,B14)</f>
        <v>1000</v>
      </c>
    </row>
    <row r="15" spans="1:8" s="108" customFormat="1" ht="15" customHeight="1" x14ac:dyDescent="0.2">
      <c r="A15" s="117"/>
      <c r="B15" s="118" t="s">
        <v>98</v>
      </c>
      <c r="C15" s="126"/>
      <c r="D15" s="106"/>
    </row>
    <row r="16" spans="1:8" s="108" customFormat="1" ht="24.95" customHeight="1" x14ac:dyDescent="0.2">
      <c r="A16" s="113" t="s">
        <v>90</v>
      </c>
      <c r="B16" s="134">
        <v>0</v>
      </c>
      <c r="C16" s="108" t="str">
        <f>IF(NOT(OR(B16=0,B16="")),D16&amp;" Euro / Ersatzfahrer Gruppenkür / Disziplin","")</f>
        <v/>
      </c>
      <c r="D16" s="108" t="str">
        <f>IF(NOT(OR(B16="XX",B16="")),IF(INT(B16)=B16,B16&amp;",-",B16),B16&amp;",-")</f>
        <v>0,-</v>
      </c>
      <c r="E16" s="108">
        <f>IF(OR(B16="XX",B16=0),E12,B16)</f>
        <v>20</v>
      </c>
    </row>
    <row r="17" spans="1:8" s="108" customFormat="1" ht="24.95" customHeight="1" x14ac:dyDescent="0.2">
      <c r="A17" s="113" t="s">
        <v>82</v>
      </c>
      <c r="B17" s="127">
        <v>44679</v>
      </c>
      <c r="G17" s="108">
        <f ca="1">IF(OR(B17="DD.MM.YYYY",B17=""),0,IF(B17&lt;TODAY(),1,IF(B17&gt;B$3,3,0)))</f>
        <v>0</v>
      </c>
      <c r="H17" s="131" t="str">
        <f ca="1">IF(G17=1,"Das Datum liegt in der Vergangenheit!",IF(G17=3,"Das Datum liegt nach dem Startdatum!",""))</f>
        <v/>
      </c>
    </row>
    <row r="18" spans="1:8" s="108" customFormat="1" ht="24.95" customHeight="1" x14ac:dyDescent="0.2">
      <c r="A18" s="113" t="s">
        <v>83</v>
      </c>
      <c r="B18" s="138" t="s">
        <v>100</v>
      </c>
    </row>
    <row r="19" spans="1:8" s="108" customFormat="1" ht="24.95" customHeight="1" x14ac:dyDescent="0.2">
      <c r="A19" s="113" t="s">
        <v>86</v>
      </c>
      <c r="B19" s="129" t="s">
        <v>106</v>
      </c>
    </row>
    <row r="20" spans="1:8" ht="15" customHeight="1" x14ac:dyDescent="0.2">
      <c r="B20" s="115" t="s">
        <v>87</v>
      </c>
    </row>
    <row r="21" spans="1:8" ht="15" customHeight="1" x14ac:dyDescent="0.2"/>
    <row r="22" spans="1:8" s="108" customFormat="1" ht="24.95" customHeight="1" x14ac:dyDescent="0.2">
      <c r="A22" s="113" t="s">
        <v>89</v>
      </c>
      <c r="B22" s="120"/>
    </row>
    <row r="23" spans="1:8" ht="24.95" customHeight="1" x14ac:dyDescent="0.2">
      <c r="A23" s="109" t="s">
        <v>22</v>
      </c>
      <c r="B23" s="128" t="s">
        <v>101</v>
      </c>
    </row>
    <row r="24" spans="1:8" ht="24.95" customHeight="1" x14ac:dyDescent="0.2">
      <c r="A24" s="110" t="s">
        <v>16</v>
      </c>
      <c r="B24" s="128" t="s">
        <v>103</v>
      </c>
    </row>
    <row r="25" spans="1:8" ht="24.95" customHeight="1" x14ac:dyDescent="0.2">
      <c r="A25" s="110" t="s">
        <v>17</v>
      </c>
      <c r="B25" s="128" t="s">
        <v>104</v>
      </c>
    </row>
    <row r="26" spans="1:8" ht="24.95" customHeight="1" x14ac:dyDescent="0.2">
      <c r="A26" s="110" t="s">
        <v>18</v>
      </c>
      <c r="B26" s="128" t="s">
        <v>102</v>
      </c>
    </row>
    <row r="27" spans="1:8" ht="24.95" customHeight="1" x14ac:dyDescent="0.2">
      <c r="A27" s="110" t="s">
        <v>23</v>
      </c>
      <c r="B27" s="128" t="s">
        <v>105</v>
      </c>
    </row>
    <row r="28" spans="1:8" ht="24.95" customHeight="1" x14ac:dyDescent="0.2">
      <c r="A28" s="110" t="s">
        <v>81</v>
      </c>
      <c r="B28" s="127">
        <v>44683</v>
      </c>
      <c r="G28" s="108">
        <f ca="1">IF(OR(B28="DD.MM.YYYY",B28=""),0,IF(B28&lt;TODAY(),1,IF(B28&gt;B$3,3,0)))</f>
        <v>0</v>
      </c>
      <c r="H28" s="131" t="str">
        <f ca="1">IF(G28=1,"Das Datum liegt in der Vergangenheit!",IF(G28=3,"Das Datum liegt nach dem Startdatum!",""))</f>
        <v/>
      </c>
    </row>
    <row r="29" spans="1:8" ht="24.95" customHeight="1" x14ac:dyDescent="0.2"/>
    <row r="30" spans="1:8" ht="24.95" customHeight="1" x14ac:dyDescent="0.2"/>
    <row r="31" spans="1:8" ht="24.95" customHeight="1" x14ac:dyDescent="0.2"/>
    <row r="34" spans="2:2" x14ac:dyDescent="0.2">
      <c r="B34" s="133"/>
    </row>
  </sheetData>
  <sheetProtection algorithmName="SHA-512" hashValue="WD4M6mUesEIgKf3hRVvyGS3NAxn6y9MqNbpPsy7Ei/q7pLfv4VJm4dxR+Be9nwowCXBo2J71h0GGWAAEtw31Kw==" saltValue="8KfLAk57J4S4BHZx9cQqoA==" spinCount="100000" sheet="1" objects="1" scenarios="1"/>
  <conditionalFormatting sqref="B23">
    <cfRule type="expression" dxfId="11" priority="11">
      <formula>OR($B$23="VEREIN",$B$23="")</formula>
    </cfRule>
  </conditionalFormatting>
  <conditionalFormatting sqref="B24">
    <cfRule type="expression" dxfId="10" priority="12">
      <formula>OR($B$24="IBAN",$B$24="")</formula>
    </cfRule>
  </conditionalFormatting>
  <conditionalFormatting sqref="B25">
    <cfRule type="expression" dxfId="9" priority="13">
      <formula>OR($B$25="BIC",$B$25="")</formula>
    </cfRule>
  </conditionalFormatting>
  <conditionalFormatting sqref="B26">
    <cfRule type="expression" dxfId="8" priority="14">
      <formula>OR($B$26="BANK",$B$26="")</formula>
    </cfRule>
  </conditionalFormatting>
  <conditionalFormatting sqref="B27">
    <cfRule type="expression" dxfId="7" priority="15">
      <formula>OR($B$27="VERWENDUNGSZWECK",$B$27="")</formula>
    </cfRule>
  </conditionalFormatting>
  <conditionalFormatting sqref="B3 B5 B17 B28">
    <cfRule type="expression" dxfId="6" priority="4">
      <formula>OR($B3="DD.MM.YYYY",$B3="")</formula>
    </cfRule>
  </conditionalFormatting>
  <conditionalFormatting sqref="B1">
    <cfRule type="expression" dxfId="5" priority="3">
      <formula>OR($B$1="Meisterschaft im Einrad Freestyle",$B$1="")</formula>
    </cfRule>
  </conditionalFormatting>
  <conditionalFormatting sqref="B14 B12 B16">
    <cfRule type="expression" dxfId="4" priority="5">
      <formula>OR($B12="XX",$B12="")</formula>
    </cfRule>
  </conditionalFormatting>
  <conditionalFormatting sqref="B5 B3 B17 B28">
    <cfRule type="expression" dxfId="3" priority="2">
      <formula>$G3&gt;0</formula>
    </cfRule>
  </conditionalFormatting>
  <conditionalFormatting sqref="B18">
    <cfRule type="expression" dxfId="2" priority="7">
      <formula>OR($B$18="MELDEADRESSE",$B$18="")</formula>
    </cfRule>
  </conditionalFormatting>
  <conditionalFormatting sqref="B19">
    <cfRule type="expression" dxfId="1" priority="9">
      <formula>OR($B$19="BETREFF",$B$19="")</formula>
    </cfRule>
  </conditionalFormatting>
  <conditionalFormatting sqref="B16">
    <cfRule type="expression" dxfId="0" priority="1">
      <formula>OR($B$16="XX,- Euro / Ersatzfahrer Gruppenkür / Disziplin",$B$16="")</formula>
    </cfRule>
  </conditionalFormatting>
  <dataValidations count="1">
    <dataValidation type="decimal" allowBlank="1" showInputMessage="1" showErrorMessage="1" sqref="B12 B14 B16">
      <formula1>0</formula1>
      <formula2>100</formula2>
    </dataValidation>
  </dataValidations>
  <hyperlinks>
    <hyperlink ref="B18" r:id="rId1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allg. Daten</vt:lpstr>
      <vt:lpstr>Meldung Teilnehmer</vt:lpstr>
      <vt:lpstr>Meldung Jury</vt:lpstr>
      <vt:lpstr>Zusammenfassung</vt:lpstr>
      <vt:lpstr>Intern Datenübernahme CSV</vt:lpstr>
      <vt:lpstr>Intern Wettkampfdaten</vt:lpstr>
      <vt:lpstr>'Meldung Jury'!Druckbereich</vt:lpstr>
      <vt:lpstr>'Meldung Teilnehmer'!Druckbereich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Jan Ludwig Vocke</cp:lastModifiedBy>
  <dcterms:created xsi:type="dcterms:W3CDTF">2023-02-25T14:13:18Z</dcterms:created>
  <dcterms:modified xsi:type="dcterms:W3CDTF">2026-04-24T06:29:15Z</dcterms:modified>
</cp:coreProperties>
</file>